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8025" activeTab="4"/>
  </bookViews>
  <sheets>
    <sheet name="Next 28 weeks" sheetId="1" r:id="rId1"/>
    <sheet name="First 24 weeks" sheetId="2" r:id="rId2"/>
    <sheet name="ALL Data" sheetId="3" r:id="rId3"/>
    <sheet name="Adstock Modelling" sheetId="4" r:id="rId4"/>
    <sheet name="Prediction Adstock" sheetId="5" r:id="rId5"/>
  </sheets>
  <definedNames>
    <definedName name="solver_adj" localSheetId="3" hidden="1">'Adstock Modelling'!$H$1:$H$2</definedName>
    <definedName name="solver_adj" localSheetId="1" hidden="1">'First 24 weeks'!$F$2:$G$2</definedName>
    <definedName name="solver_adj" localSheetId="4" hidden="1">'Prediction Adstock'!$L$3:$L$12</definedName>
    <definedName name="solver_cvg" localSheetId="3" hidden="1">0.001</definedName>
    <definedName name="solver_cvg" localSheetId="1" hidden="1">0.0001</definedName>
    <definedName name="solver_cvg" localSheetId="4" hidden="1">0.0001</definedName>
    <definedName name="solver_drv" localSheetId="3" hidden="1">1</definedName>
    <definedName name="solver_drv" localSheetId="1" hidden="1">1</definedName>
    <definedName name="solver_drv" localSheetId="4" hidden="1">1</definedName>
    <definedName name="solver_est" localSheetId="3" hidden="1">1</definedName>
    <definedName name="solver_est" localSheetId="1" hidden="1">1</definedName>
    <definedName name="solver_est" localSheetId="4" hidden="1">1</definedName>
    <definedName name="solver_itr" localSheetId="3" hidden="1">100</definedName>
    <definedName name="solver_itr" localSheetId="1" hidden="1">100</definedName>
    <definedName name="solver_itr" localSheetId="4" hidden="1">100</definedName>
    <definedName name="solver_lhs1" localSheetId="3" hidden="1">'Adstock Modelling'!$H$1:$H$2</definedName>
    <definedName name="solver_lhs1" localSheetId="4" hidden="1">'Prediction Adstock'!$L$12</definedName>
    <definedName name="solver_lhs10" localSheetId="4" hidden="1">'Prediction Adstock'!$L$11</definedName>
    <definedName name="solver_lhs11" localSheetId="4" hidden="1">'Prediction Adstock'!$L$12</definedName>
    <definedName name="solver_lhs12" localSheetId="4" hidden="1">'Prediction Adstock'!$L$3</definedName>
    <definedName name="solver_lhs13" localSheetId="4" hidden="1">'Prediction Adstock'!$L$15</definedName>
    <definedName name="solver_lhs14" localSheetId="4" hidden="1">'Prediction Adstock'!$L$4</definedName>
    <definedName name="solver_lhs15" localSheetId="4" hidden="1">'Prediction Adstock'!$L$6</definedName>
    <definedName name="solver_lhs16" localSheetId="4" hidden="1">'Prediction Adstock'!$L$7</definedName>
    <definedName name="solver_lhs17" localSheetId="4" hidden="1">'Prediction Adstock'!$L$8</definedName>
    <definedName name="solver_lhs18" localSheetId="4" hidden="1">'Prediction Adstock'!$L$9</definedName>
    <definedName name="solver_lhs19" localSheetId="4" hidden="1">'Prediction Adstock'!$L$10</definedName>
    <definedName name="solver_lhs2" localSheetId="3" hidden="1">'Adstock Modelling'!$H$1</definedName>
    <definedName name="solver_lhs2" localSheetId="4" hidden="1">'Prediction Adstock'!$L$3</definedName>
    <definedName name="solver_lhs20" localSheetId="4" hidden="1">'Prediction Adstock'!$L$10</definedName>
    <definedName name="solver_lhs21" localSheetId="4" hidden="1">'Prediction Adstock'!$L$11</definedName>
    <definedName name="solver_lhs22" localSheetId="4" hidden="1">'Prediction Adstock'!$L$5</definedName>
    <definedName name="solver_lhs3" localSheetId="4" hidden="1">'Prediction Adstock'!$L$4</definedName>
    <definedName name="solver_lhs4" localSheetId="4" hidden="1">'Prediction Adstock'!$L$5</definedName>
    <definedName name="solver_lhs5" localSheetId="4" hidden="1">'Prediction Adstock'!$L$6</definedName>
    <definedName name="solver_lhs6" localSheetId="4" hidden="1">'Prediction Adstock'!$L$7</definedName>
    <definedName name="solver_lhs7" localSheetId="4" hidden="1">'Prediction Adstock'!$L$8</definedName>
    <definedName name="solver_lhs8" localSheetId="4" hidden="1">'Prediction Adstock'!$L$9</definedName>
    <definedName name="solver_lhs9" localSheetId="4" hidden="1">'Prediction Adstock'!$L$10</definedName>
    <definedName name="solver_lin" localSheetId="3" hidden="1">2</definedName>
    <definedName name="solver_lin" localSheetId="1" hidden="1">2</definedName>
    <definedName name="solver_lin" localSheetId="4" hidden="1">2</definedName>
    <definedName name="solver_neg" localSheetId="3" hidden="1">2</definedName>
    <definedName name="solver_neg" localSheetId="1" hidden="1">2</definedName>
    <definedName name="solver_neg" localSheetId="4" hidden="1">2</definedName>
    <definedName name="solver_num" localSheetId="3" hidden="1">2</definedName>
    <definedName name="solver_num" localSheetId="1" hidden="1">0</definedName>
    <definedName name="solver_num" localSheetId="4" hidden="1">22</definedName>
    <definedName name="solver_nwt" localSheetId="3" hidden="1">1</definedName>
    <definedName name="solver_nwt" localSheetId="1" hidden="1">1</definedName>
    <definedName name="solver_nwt" localSheetId="4" hidden="1">1</definedName>
    <definedName name="solver_opt" localSheetId="3" hidden="1">'Adstock Modelling'!#REF!</definedName>
    <definedName name="solver_opt" localSheetId="1" hidden="1">'First 24 weeks'!$G$3</definedName>
    <definedName name="solver_opt" localSheetId="4" hidden="1">'Prediction Adstock'!$N$15</definedName>
    <definedName name="solver_pre" localSheetId="3" hidden="1">0.000001</definedName>
    <definedName name="solver_pre" localSheetId="1" hidden="1">0.000001</definedName>
    <definedName name="solver_pre" localSheetId="4" hidden="1">0.000001</definedName>
    <definedName name="solver_rel1" localSheetId="3" hidden="1">3</definedName>
    <definedName name="solver_rel1" localSheetId="4" hidden="1">1</definedName>
    <definedName name="solver_rel10" localSheetId="4" hidden="1">3</definedName>
    <definedName name="solver_rel11" localSheetId="4" hidden="1">3</definedName>
    <definedName name="solver_rel12" localSheetId="4" hidden="1">1</definedName>
    <definedName name="solver_rel13" localSheetId="4" hidden="1">2</definedName>
    <definedName name="solver_rel14" localSheetId="4" hidden="1">1</definedName>
    <definedName name="solver_rel15" localSheetId="4" hidden="1">1</definedName>
    <definedName name="solver_rel16" localSheetId="4" hidden="1">1</definedName>
    <definedName name="solver_rel17" localSheetId="4" hidden="1">1</definedName>
    <definedName name="solver_rel18" localSheetId="4" hidden="1">1</definedName>
    <definedName name="solver_rel19" localSheetId="4" hidden="1">1</definedName>
    <definedName name="solver_rel2" localSheetId="3" hidden="1">1</definedName>
    <definedName name="solver_rel2" localSheetId="4" hidden="1">3</definedName>
    <definedName name="solver_rel20" localSheetId="4" hidden="1">1</definedName>
    <definedName name="solver_rel21" localSheetId="4" hidden="1">1</definedName>
    <definedName name="solver_rel22" localSheetId="4" hidden="1">1</definedName>
    <definedName name="solver_rel3" localSheetId="4" hidden="1">3</definedName>
    <definedName name="solver_rel4" localSheetId="4" hidden="1">2</definedName>
    <definedName name="solver_rel5" localSheetId="4" hidden="1">3</definedName>
    <definedName name="solver_rel6" localSheetId="4" hidden="1">3</definedName>
    <definedName name="solver_rel7" localSheetId="4" hidden="1">3</definedName>
    <definedName name="solver_rel8" localSheetId="4" hidden="1">3</definedName>
    <definedName name="solver_rel9" localSheetId="4" hidden="1">3</definedName>
    <definedName name="solver_rhs1" localSheetId="3" hidden="1">0.000001</definedName>
    <definedName name="solver_rhs1" localSheetId="4" hidden="1">300</definedName>
    <definedName name="solver_rhs10" localSheetId="4" hidden="1">0</definedName>
    <definedName name="solver_rhs11" localSheetId="4" hidden="1">0</definedName>
    <definedName name="solver_rhs12" localSheetId="4" hidden="1">300</definedName>
    <definedName name="solver_rhs13" localSheetId="4" hidden="1">1500</definedName>
    <definedName name="solver_rhs14" localSheetId="4" hidden="1">300</definedName>
    <definedName name="solver_rhs15" localSheetId="4" hidden="1">300</definedName>
    <definedName name="solver_rhs16" localSheetId="4" hidden="1">300</definedName>
    <definedName name="solver_rhs17" localSheetId="4" hidden="1">300</definedName>
    <definedName name="solver_rhs18" localSheetId="4" hidden="1">300</definedName>
    <definedName name="solver_rhs19" localSheetId="4" hidden="1">300</definedName>
    <definedName name="solver_rhs2" localSheetId="3" hidden="1">0.99999</definedName>
    <definedName name="solver_rhs2" localSheetId="4" hidden="1">0</definedName>
    <definedName name="solver_rhs20" localSheetId="4" hidden="1">300</definedName>
    <definedName name="solver_rhs21" localSheetId="4" hidden="1">300</definedName>
    <definedName name="solver_rhs22" localSheetId="4" hidden="1">300</definedName>
    <definedName name="solver_rhs3" localSheetId="4" hidden="1">0</definedName>
    <definedName name="solver_rhs4" localSheetId="4" hidden="1">0</definedName>
    <definedName name="solver_rhs5" localSheetId="4" hidden="1">0</definedName>
    <definedName name="solver_rhs6" localSheetId="4" hidden="1">0</definedName>
    <definedName name="solver_rhs7" localSheetId="4" hidden="1">0</definedName>
    <definedName name="solver_rhs8" localSheetId="4" hidden="1">0</definedName>
    <definedName name="solver_rhs9" localSheetId="4" hidden="1">0</definedName>
    <definedName name="solver_scl" localSheetId="3" hidden="1">2</definedName>
    <definedName name="solver_scl" localSheetId="1" hidden="1">2</definedName>
    <definedName name="solver_scl" localSheetId="4" hidden="1">2</definedName>
    <definedName name="solver_sho" localSheetId="3" hidden="1">2</definedName>
    <definedName name="solver_sho" localSheetId="1" hidden="1">2</definedName>
    <definedName name="solver_sho" localSheetId="4" hidden="1">2</definedName>
    <definedName name="solver_tim" localSheetId="3" hidden="1">100</definedName>
    <definedName name="solver_tim" localSheetId="1" hidden="1">100</definedName>
    <definedName name="solver_tim" localSheetId="4" hidden="1">100</definedName>
    <definedName name="solver_tol" localSheetId="3" hidden="1">0.05</definedName>
    <definedName name="solver_tol" localSheetId="1" hidden="1">0.05</definedName>
    <definedName name="solver_tol" localSheetId="4" hidden="1">0.05</definedName>
    <definedName name="solver_typ" localSheetId="3" hidden="1">1</definedName>
    <definedName name="solver_typ" localSheetId="1" hidden="1">2</definedName>
    <definedName name="solver_typ" localSheetId="4" hidden="1">1</definedName>
    <definedName name="solver_val" localSheetId="3" hidden="1">0</definedName>
    <definedName name="solver_val" localSheetId="1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<sst xmlns="http://schemas.openxmlformats.org/spreadsheetml/2006/main" count="73" uniqueCount="57">
  <si>
    <t>Product:</t>
  </si>
  <si>
    <t>Krunchy Bits</t>
  </si>
  <si>
    <t>Panelists:</t>
  </si>
  <si>
    <t>Cum_Trl</t>
  </si>
  <si>
    <t>The first 24 weeks of data are used for model calibration</t>
  </si>
  <si>
    <t>Week</t>
  </si>
  <si>
    <t># HHs</t>
  </si>
  <si>
    <t>The remaining 28 weeks of data are used for model validation</t>
  </si>
  <si>
    <t>Propn. of Households</t>
  </si>
  <si>
    <t>p0</t>
  </si>
  <si>
    <t>beta</t>
  </si>
  <si>
    <t>LS</t>
  </si>
  <si>
    <t>diff</t>
  </si>
  <si>
    <t>Modelled Proportion</t>
  </si>
  <si>
    <t>Tarps</t>
  </si>
  <si>
    <t>Adstock</t>
  </si>
  <si>
    <t>decay rate</t>
  </si>
  <si>
    <t>R squared</t>
  </si>
  <si>
    <t>Recall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</si>
  <si>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</si>
  <si>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</si>
  <si>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</si>
  <si>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</si>
  <si>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</si>
  <si>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</si>
  <si>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</si>
  <si>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</si>
  <si>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</si>
  <si>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</si>
  <si>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</si>
  <si>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</si>
  <si>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</si>
  <si>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</si>
  <si>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</si>
  <si>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</si>
  <si>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</si>
  <si>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</si>
  <si>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</si>
  <si>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</si>
  <si>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</si>
  <si>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</si>
  <si>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</si>
  <si>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</si>
  <si>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</si>
  <si>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</si>
  <si>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</si>
  <si>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</si>
  <si>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</si>
  <si>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</si>
  <si>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</si>
  <si>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</si>
  <si>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</si>
  <si>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Modeled recall</t>
  </si>
  <si>
    <t>median</t>
  </si>
  <si>
    <t>Spend 1500 TARPs in the next 10 weeks (total=1500, max=300)</t>
  </si>
  <si>
    <t>=</t>
  </si>
  <si>
    <t>TARPs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</si>
</sst>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"/>
    <numFmt numFmtId="171" formatCode="0.0000"/>
    <numFmt numFmtId="172" formatCode="0.00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10.5"/>
      <name val="Arial"/>
      <family val="0"/>
    </font>
    <font>
      <vertAlign val="superscript"/>
      <sz val="8.5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Trial vs Week</a:t>
            </a:r>
          </a:p>
        </c:rich>
      </c:tx>
      <c:layout>
        <c:manualLayout>
          <c:xMode val="factor"/>
          <c:yMode val="factor"/>
          <c:x val="0.02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7325"/>
          <c:w val="0.9497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'Next 28 weeks'!$C$1</c:f>
              <c:strCache>
                <c:ptCount val="1"/>
                <c:pt idx="0">
                  <c:v>Propn.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'Next 28 weeks'!$A$2:$A$53</c:f>
              <c:numCache/>
            </c:numRef>
          </c:xVal>
          <c:yVal>
            <c:numRef>
              <c:f>'Next 28 weeks'!$C$2:$C$53</c:f>
              <c:numCache/>
            </c:numRef>
          </c:yVal>
          <c:smooth val="1"/>
        </c:ser>
        <c:ser>
          <c:idx val="1"/>
          <c:order val="1"/>
          <c:tx>
            <c:strRef>
              <c:f>'Next 28 weeks'!$D$1</c:f>
              <c:strCache>
                <c:ptCount val="1"/>
                <c:pt idx="0">
                  <c:v>Modelled Proportion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'Next 28 weeks'!$A$2:$A$53</c:f>
              <c:numCache/>
            </c:numRef>
          </c:xVal>
          <c:yVal>
            <c:numRef>
              <c:f>'Next 28 weeks'!$D$2:$D$53</c:f>
              <c:numCache/>
            </c:numRef>
          </c:yVal>
          <c:smooth val="1"/>
        </c:ser>
        <c:axId val="66470005"/>
        <c:axId val="61359134"/>
      </c:scatterChart>
      <c:valAx>
        <c:axId val="66470005"/>
        <c:scaling>
          <c:orientation val="minMax"/>
          <c:max val="5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9134"/>
        <c:crosses val="autoZero"/>
        <c:crossBetween val="midCat"/>
        <c:dispUnits/>
      </c:valAx>
      <c:valAx>
        <c:axId val="61359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6470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Trial vs Week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375"/>
          <c:w val="0.9495"/>
          <c:h val="0.8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'First 24 weeks'!$C$1</c:f>
              <c:strCache>
                <c:ptCount val="1"/>
                <c:pt idx="0">
                  <c:v>Propn.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'First 24 weeks'!$A$2:$A$25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'First 24 weeks'!$C$2:$C$25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'First 24 weeks'!$D$1</c:f>
              <c:strCache>
                <c:ptCount val="1"/>
                <c:pt idx="0">
                  <c:v>Modelled Proportion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'First 24 weeks'!$A$2:$A$25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'First 24 weeks'!$D$2:$D$25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15361295"/>
        <c:axId val="4033928"/>
      </c:scatterChart>
      <c:valAx>
        <c:axId val="15361295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3928"/>
        <c:crosses val="autoZero"/>
        <c:crossBetween val="midCat"/>
        <c:dispUnits/>
      </c:valAx>
      <c:valAx>
        <c:axId val="403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5361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"/>
          <c:y val="0.2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Recall vs Adstock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'Adstock Modelling'!$D$1</c:f>
              <c:strCache>
                <c:ptCount val="1"/>
                <c:pt idx="0">
                  <c:v>Recall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'Adstock Modelling'!$C$2:$C$31</c:f>
              <c:numCache/>
            </c:numRef>
          </c:xVal>
          <c:yVal>
            <c:numRef>
              <c:f>'Adstock Modelling'!$D$2:$D$31</c:f>
              <c:numCache/>
            </c:numRef>
          </c:yVal>
          <c:smooth val="0"/>
        </c:ser>
        <c:axId val="36305353"/>
        <c:axId val="58312722"/>
      </c:scatterChart>
      <c:val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Adstock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2722"/>
        <c:crosses val="autoZero"/>
        <c:crossBetween val="midCat"/>
        <c:dispUnits/>
      </c:valAx>
      <c:valAx>
        <c:axId val="58312722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5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Recall vs TARPS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'Adstock Modelling'!$B$1</c:f>
              <c:strCache>
                <c:ptCount val="1"/>
                <c:pt idx="0">
                  <c:v>Tarps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'Adstock Modelling'!$B$2:$B$31</c:f>
              <c:numCache/>
            </c:numRef>
          </c:val>
        </c:ser>
        <c:axId val="55052451"/>
        <c:axId val="25710012"/>
      </c:barChart>
      <c:lineChart>
        <c:grouping val="standard"/>
        <c:varyColors val="0"/>
        <c:ser>
          <c:idx val="0"/>
          <c:order val="1"/>
          <c:tx>
            <c:strRef>
              <c:f>'Adstock Modelling'!$D$1</c:f>
              <c:strCache>
                <c:ptCount val="1"/>
                <c:pt idx="0">
                  <c:v>Recall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'Adstock Modelling'!$D$2:$D$31</c:f>
              <c:numCache/>
            </c:numRef>
          </c:val>
          <c:smooth val="0"/>
        </c:ser>
        <c:axId val="30063517"/>
        <c:axId val="2136198"/>
      </c:lineChart>
      <c:catAx>
        <c:axId val="5505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10012"/>
        <c:crosses val="autoZero"/>
        <c:auto val="0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52451"/>
        <c:crossesAt val="1"/>
        <c:crossBetween val="between"/>
        <c:dispUnits/>
      </c:valAx>
      <c:catAx>
        <c:axId val="30063517"/>
        <c:scaling>
          <c:orientation val="minMax"/>
        </c:scaling>
        <c:axPos val="b"/>
        <c:delete val="1"/>
        <c:majorTickMark val="in"/>
        <c:minorTickMark val="none"/>
        <c:tickLblPos val="nextTo"/>
        <c:crossAx val="2136198"/>
        <c:crosses val="autoZero"/>
        <c:auto val="0"/>
        <c:lblOffset val="100"/>
        <c:tickLblSkip val="1"/>
        <c:noMultiLvlLbl val="0"/>
      </c:catAx>
      <c:valAx>
        <c:axId val="2136198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300635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Modeling the Next 10 weeks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5"/>
          <c:w val="0.95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'Prediction Adstock'!$L$2</c:f>
              <c:strCache>
                <c:ptCount val="1"/>
                <c:pt idx="0">
                  <c:v>TARPs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'Prediction Adstock'!$L$3:$L$12</c:f>
              <c:numCache/>
            </c:numRef>
          </c:val>
        </c:ser>
        <c:axId val="19225783"/>
        <c:axId val="38814320"/>
      </c:barChart>
      <c:lineChart>
        <c:grouping val="standard"/>
        <c:varyColors val="0"/>
        <c:ser>
          <c:idx val="0"/>
          <c:order val="1"/>
          <c:tx>
            <c:strRef>
              <c:f>'Prediction Adstock'!$N$2</c:f>
              <c:strCache>
                <c:ptCount val="1"/>
                <c:pt idx="0">
                  <c:v>Modeled recall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'Prediction Adstock'!$N$3:$N$12</c:f>
              <c:numCache/>
            </c:numRef>
          </c:val>
          <c:smooth val="0"/>
        </c:ser>
        <c:axId val="13784561"/>
        <c:axId val="56952186"/>
      </c:line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14320"/>
        <c:crosses val="autoZero"/>
        <c:auto val="0"/>
        <c:lblOffset val="100"/>
        <c:tickLblSkip val="1"/>
        <c:noMultiLvlLbl val="0"/>
      </c:catAx>
      <c:valAx>
        <c:axId val="3881432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TARPs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25783"/>
        <c:crossesAt val="1"/>
        <c:crossBetween val="between"/>
        <c:dispUnits/>
      </c:valAx>
      <c:catAx>
        <c:axId val="13784561"/>
        <c:scaling>
          <c:orientation val="minMax"/>
        </c:scaling>
        <c:axPos val="b"/>
        <c:delete val="1"/>
        <c:majorTickMark val="in"/>
        <c:minorTickMark val="none"/>
        <c:tickLblPos val="nextTo"/>
        <c:crossAx val="56952186"/>
        <c:crosses val="autoZero"/>
        <c:auto val="0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137845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15"/>
          <c:y val="0.0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0.1555</cdr:y>
    </cdr:from>
    <cdr:to>
      <cdr:x>0.53075</cdr:x>
      <cdr:y>0.85125</cdr:y>
    </cdr:to>
    <cdr:sp>
      <cdr:nvSpPr>
        <cdr:cNvPr id="1" name="Line 1"/>
        <cdr:cNvSpPr>
          <a:spLocks/>
        </cdr:cNvSpPr>
      </cdr:nvSpPr>
      <cdr:spPr>
        <a:xfrm flipH="1" flipV="1">
          <a:off x="3543300" y="676275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0.0885</cdr:y>
    </cdr:from>
    <cdr:to>
      <cdr:x>0.7325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381000"/>
          <a:ext cx="1171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forecast region--&gt;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12</xdr:row>
      <xdr:rowOff>19050</xdr:rowOff>
    </xdr:from>
    <xdr:to>
      <xdr:col>19</xdr:col>
      <xdr:colOff>209550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6581775" y="1962150"/>
        <a:ext cx="67151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28575</xdr:rowOff>
    </xdr:from>
    <xdr:to>
      <xdr:col>19</xdr:col>
      <xdr:colOff>314325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838950" y="28575"/>
        <a:ext cx="6705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133350</xdr:rowOff>
    </xdr:from>
    <xdr:to>
      <xdr:col>13</xdr:col>
      <xdr:colOff>381000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2600325" y="457200"/>
        <a:ext cx="6372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828675</xdr:colOff>
      <xdr:row>13</xdr:row>
      <xdr:rowOff>38100</xdr:rowOff>
    </xdr:from>
    <xdr:to>
      <xdr:col>15</xdr:col>
      <xdr:colOff>161925</xdr:colOff>
      <xdr:row>43</xdr:row>
      <xdr:rowOff>28575</xdr:rowOff>
    </xdr:to>
    <xdr:graphicFrame>
      <xdr:nvGraphicFramePr>
        <xdr:cNvPr id="2" name="Chart 3"/>
        <xdr:cNvGraphicFramePr/>
      </xdr:nvGraphicFramePr>
      <xdr:xfrm>
        <a:off x="3267075" y="2143125"/>
        <a:ext cx="67056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16</xdr:row>
      <xdr:rowOff>47625</xdr:rowOff>
    </xdr:from>
    <xdr:to>
      <xdr:col>17</xdr:col>
      <xdr:colOff>295275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4200525" y="2933700"/>
        <a:ext cx="72866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workbookViewId="0" topLeftCell="J1">
      <selection activeCell="D25" sqref="D25"/>
    </sheetView>
  </sheetViews>
  <sheetFormatPr defaultColWidth="9.140625" defaultRowHeight="12.75"/>
  <cols>
    <col min="1" max="2" width="9.28125" style="0" bestFit="1" customWidth="1"/>
    <col min="3" max="3" width="19.140625" style="3" bestFit="1" customWidth="1"/>
    <col min="4" max="4" width="17.8515625" style="3" bestFit="1" customWidth="1"/>
    <col min="5" max="5" width="12.421875" style="0" bestFit="1" customWidth="1"/>
    <col min="6" max="7" width="9.28125" style="0" bestFit="1" customWidth="1"/>
  </cols>
  <sheetData>
    <row r="1" spans="1:7" ht="12.75">
      <c r="A1" t="s">
        <v>5</v>
      </c>
      <c r="B1" t="s">
        <v>6</v>
      </c>
      <c r="C1" s="3" t="s">
        <v>8</v>
      </c>
      <c r="D1" s="3" t="s">
        <v>13</v>
      </c>
      <c r="E1" t="s">
        <v>12</v>
      </c>
      <c r="F1" t="s">
        <v>9</v>
      </c>
      <c r="G1" t="s">
        <v>10</v>
      </c>
    </row>
    <row r="2" spans="1:7" ht="12.75">
      <c r="A2">
        <v>1</v>
      </c>
      <c r="B2">
        <v>8</v>
      </c>
      <c r="C2" s="3">
        <f>B2/1499</f>
        <v>0.00533689126084056</v>
      </c>
      <c r="D2" s="3">
        <f aca="true" t="shared" si="0" ref="D2:D25">F$2*(1-EXP(-G$2*A2))</f>
        <v>0.005367025090303029</v>
      </c>
      <c r="E2">
        <f aca="true" t="shared" si="1" ref="E2:E25">(C2-D2)^2</f>
        <v>9.080476780731702E-10</v>
      </c>
      <c r="F2">
        <v>0.08620030092971753</v>
      </c>
      <c r="G2">
        <v>0.06428495828336218</v>
      </c>
    </row>
    <row r="3" spans="1:7" ht="12.75">
      <c r="A3">
        <v>2</v>
      </c>
      <c r="B3">
        <v>14</v>
      </c>
      <c r="C3" s="3">
        <f aca="true" t="shared" si="2" ref="C3:C53">B3/1499</f>
        <v>0.009339559706470981</v>
      </c>
      <c r="D3" s="3">
        <f t="shared" si="0"/>
        <v>0.010399887097539473</v>
      </c>
      <c r="E3">
        <f t="shared" si="1"/>
        <v>1.124294176250114E-06</v>
      </c>
      <c r="F3" t="s">
        <v>11</v>
      </c>
      <c r="G3">
        <f>SUM(E2:E25)</f>
        <v>0.00012757349397803048</v>
      </c>
    </row>
    <row r="4" spans="1:5" ht="12.75">
      <c r="A4">
        <v>3</v>
      </c>
      <c r="B4">
        <v>16</v>
      </c>
      <c r="C4" s="3">
        <f t="shared" si="2"/>
        <v>0.01067378252168112</v>
      </c>
      <c r="D4" s="3">
        <f t="shared" si="0"/>
        <v>0.015119391768693138</v>
      </c>
      <c r="E4">
        <f t="shared" si="1"/>
        <v>1.9763441577118763E-05</v>
      </c>
    </row>
    <row r="5" spans="1:5" ht="12.75">
      <c r="A5">
        <v>4</v>
      </c>
      <c r="B5">
        <v>32</v>
      </c>
      <c r="C5" s="3">
        <f t="shared" si="2"/>
        <v>0.02134756504336224</v>
      </c>
      <c r="D5" s="3">
        <f t="shared" si="0"/>
        <v>0.01954504943803021</v>
      </c>
      <c r="E5">
        <f t="shared" si="1"/>
        <v>3.2490625074654895E-06</v>
      </c>
    </row>
    <row r="6" spans="1:5" ht="12.75">
      <c r="A6">
        <v>5</v>
      </c>
      <c r="B6">
        <v>40</v>
      </c>
      <c r="C6" s="3">
        <f t="shared" si="2"/>
        <v>0.0266844563042028</v>
      </c>
      <c r="D6" s="3">
        <f t="shared" si="0"/>
        <v>0.023695155682415883</v>
      </c>
      <c r="E6">
        <f t="shared" si="1"/>
        <v>8.935918207415651E-06</v>
      </c>
    </row>
    <row r="7" spans="1:5" ht="12.75">
      <c r="A7">
        <v>6</v>
      </c>
      <c r="B7">
        <v>47</v>
      </c>
      <c r="C7" s="3">
        <f t="shared" si="2"/>
        <v>0.03135423615743829</v>
      </c>
      <c r="D7" s="3">
        <f t="shared" si="0"/>
        <v>0.02758686695484894</v>
      </c>
      <c r="E7">
        <f t="shared" si="1"/>
        <v>1.4193070708618723E-05</v>
      </c>
    </row>
    <row r="8" spans="1:5" ht="12.75">
      <c r="A8">
        <v>7</v>
      </c>
      <c r="B8">
        <v>50</v>
      </c>
      <c r="C8" s="3">
        <f t="shared" si="2"/>
        <v>0.0333555703802535</v>
      </c>
      <c r="D8" s="3">
        <f t="shared" si="0"/>
        <v>0.031236271508882103</v>
      </c>
      <c r="E8">
        <f t="shared" si="1"/>
        <v>4.491427706196093E-06</v>
      </c>
    </row>
    <row r="9" spans="1:5" ht="12.75">
      <c r="A9">
        <v>8</v>
      </c>
      <c r="B9">
        <v>52</v>
      </c>
      <c r="C9" s="3">
        <f t="shared" si="2"/>
        <v>0.03468979319546364</v>
      </c>
      <c r="D9" s="3">
        <f t="shared" si="0"/>
        <v>0.03465845590712796</v>
      </c>
      <c r="E9">
        <f t="shared" si="1"/>
        <v>9.820256402336121E-10</v>
      </c>
    </row>
    <row r="10" spans="1:5" ht="12.75">
      <c r="A10">
        <v>9</v>
      </c>
      <c r="B10">
        <v>57</v>
      </c>
      <c r="C10" s="3">
        <f t="shared" si="2"/>
        <v>0.03802535023348899</v>
      </c>
      <c r="D10" s="3">
        <f t="shared" si="0"/>
        <v>0.037867567388795445</v>
      </c>
      <c r="E10">
        <f t="shared" si="1"/>
        <v>2.489542607958779E-08</v>
      </c>
    </row>
    <row r="11" spans="1:5" ht="12.75">
      <c r="A11">
        <v>10</v>
      </c>
      <c r="B11">
        <v>60</v>
      </c>
      <c r="C11" s="3">
        <f t="shared" si="2"/>
        <v>0.0400266844563042</v>
      </c>
      <c r="D11" s="3">
        <f t="shared" si="0"/>
        <v>0.040876872354082765</v>
      </c>
      <c r="E11">
        <f t="shared" si="1"/>
        <v>7.228194615291307E-07</v>
      </c>
    </row>
    <row r="12" spans="1:5" ht="12.75">
      <c r="A12">
        <v>11</v>
      </c>
      <c r="B12">
        <v>65</v>
      </c>
      <c r="C12" s="3">
        <f t="shared" si="2"/>
        <v>0.04336224149432955</v>
      </c>
      <c r="D12" s="3">
        <f t="shared" si="0"/>
        <v>0.04369881120720025</v>
      </c>
      <c r="E12">
        <f t="shared" si="1"/>
        <v>1.1327917162186199E-07</v>
      </c>
    </row>
    <row r="13" spans="1:5" ht="12.75">
      <c r="A13">
        <v>12</v>
      </c>
      <c r="B13">
        <v>67</v>
      </c>
      <c r="C13" s="3">
        <f t="shared" si="2"/>
        <v>0.04469646430953969</v>
      </c>
      <c r="D13" s="3">
        <f t="shared" si="0"/>
        <v>0.04634504978474293</v>
      </c>
      <c r="E13">
        <f t="shared" si="1"/>
        <v>2.717834069051089E-06</v>
      </c>
    </row>
    <row r="14" spans="1:5" ht="12.75">
      <c r="A14">
        <v>13</v>
      </c>
      <c r="B14">
        <v>68</v>
      </c>
      <c r="C14" s="3">
        <f t="shared" si="2"/>
        <v>0.04536357571714476</v>
      </c>
      <c r="D14" s="3">
        <f t="shared" si="0"/>
        <v>0.04882652758201666</v>
      </c>
      <c r="E14">
        <f t="shared" si="1"/>
        <v>1.1992035618419736E-05</v>
      </c>
    </row>
    <row r="15" spans="1:5" ht="12.75">
      <c r="A15">
        <v>14</v>
      </c>
      <c r="B15">
        <v>72</v>
      </c>
      <c r="C15" s="3">
        <f t="shared" si="2"/>
        <v>0.04803202134756504</v>
      </c>
      <c r="D15" s="3">
        <f t="shared" si="0"/>
        <v>0.051153502976684424</v>
      </c>
      <c r="E15">
        <f t="shared" si="1"/>
        <v>9.743647560929803E-06</v>
      </c>
    </row>
    <row r="16" spans="1:5" ht="12.75">
      <c r="A16">
        <v>15</v>
      </c>
      <c r="B16">
        <v>75</v>
      </c>
      <c r="C16" s="3">
        <f t="shared" si="2"/>
        <v>0.05003335557038025</v>
      </c>
      <c r="D16" s="3">
        <f t="shared" si="0"/>
        <v>0.05333559563668652</v>
      </c>
      <c r="E16">
        <f t="shared" si="1"/>
        <v>1.0904789455518445E-05</v>
      </c>
    </row>
    <row r="17" spans="1:5" ht="12.75">
      <c r="A17">
        <v>16</v>
      </c>
      <c r="B17">
        <v>81</v>
      </c>
      <c r="C17" s="3">
        <f t="shared" si="2"/>
        <v>0.054036024016010674</v>
      </c>
      <c r="D17" s="3">
        <f t="shared" si="0"/>
        <v>0.055381826287748015</v>
      </c>
      <c r="E17">
        <f t="shared" si="1"/>
        <v>1.811183754613388E-06</v>
      </c>
    </row>
    <row r="18" spans="1:5" ht="12.75">
      <c r="A18">
        <v>17</v>
      </c>
      <c r="B18">
        <v>90</v>
      </c>
      <c r="C18" s="3">
        <f t="shared" si="2"/>
        <v>0.06004002668445631</v>
      </c>
      <c r="D18" s="3">
        <f t="shared" si="0"/>
        <v>0.057300654004871394</v>
      </c>
      <c r="E18">
        <f t="shared" si="1"/>
        <v>7.504162677656226E-06</v>
      </c>
    </row>
    <row r="19" spans="1:5" ht="12.75">
      <c r="A19">
        <v>18</v>
      </c>
      <c r="B19">
        <v>94</v>
      </c>
      <c r="C19" s="3">
        <f t="shared" si="2"/>
        <v>0.06270847231487658</v>
      </c>
      <c r="D19" s="3">
        <f t="shared" si="0"/>
        <v>0.05910001118197698</v>
      </c>
      <c r="E19">
        <f t="shared" si="1"/>
        <v>1.3020991747647075E-05</v>
      </c>
    </row>
    <row r="20" spans="1:5" ht="12.75">
      <c r="A20">
        <v>19</v>
      </c>
      <c r="B20">
        <v>96</v>
      </c>
      <c r="C20" s="3">
        <f t="shared" si="2"/>
        <v>0.06404269513008673</v>
      </c>
      <c r="D20" s="3">
        <f t="shared" si="0"/>
        <v>0.06078733632425455</v>
      </c>
      <c r="E20">
        <f t="shared" si="1"/>
        <v>1.0597360954709109E-05</v>
      </c>
    </row>
    <row r="21" spans="1:5" ht="12.75">
      <c r="A21">
        <v>20</v>
      </c>
      <c r="B21">
        <v>96</v>
      </c>
      <c r="C21" s="3">
        <f t="shared" si="2"/>
        <v>0.06404269513008673</v>
      </c>
      <c r="D21" s="3">
        <f t="shared" si="0"/>
        <v>0.06236960479878932</v>
      </c>
      <c r="E21">
        <f t="shared" si="1"/>
        <v>2.7992312566808715E-06</v>
      </c>
    </row>
    <row r="22" spans="1:5" ht="12.75">
      <c r="A22">
        <v>21</v>
      </c>
      <c r="B22">
        <v>96</v>
      </c>
      <c r="C22" s="3">
        <f t="shared" si="2"/>
        <v>0.06404269513008673</v>
      </c>
      <c r="D22" s="3">
        <f t="shared" si="0"/>
        <v>0.06385335767058453</v>
      </c>
      <c r="E22">
        <f t="shared" si="1"/>
        <v>3.584867357074644E-08</v>
      </c>
    </row>
    <row r="23" spans="1:5" ht="12.75">
      <c r="A23">
        <v>22</v>
      </c>
      <c r="B23">
        <v>97</v>
      </c>
      <c r="C23" s="3">
        <f t="shared" si="2"/>
        <v>0.06470980653769179</v>
      </c>
      <c r="D23" s="3">
        <f t="shared" si="0"/>
        <v>0.06524472874318826</v>
      </c>
      <c r="E23">
        <f t="shared" si="1"/>
        <v>2.8614176593321213E-07</v>
      </c>
    </row>
    <row r="24" spans="1:5" ht="12.75">
      <c r="A24">
        <v>23</v>
      </c>
      <c r="B24">
        <v>97</v>
      </c>
      <c r="C24" s="3">
        <f t="shared" si="2"/>
        <v>0.06470980653769179</v>
      </c>
      <c r="D24" s="3">
        <f t="shared" si="0"/>
        <v>0.06654946991570991</v>
      </c>
      <c r="E24">
        <f t="shared" si="1"/>
        <v>3.384361344421048E-06</v>
      </c>
    </row>
    <row r="25" spans="1:5" ht="12.75">
      <c r="A25">
        <v>24</v>
      </c>
      <c r="B25">
        <v>101</v>
      </c>
      <c r="C25" s="3">
        <f t="shared" si="2"/>
        <v>0.06737825216811208</v>
      </c>
      <c r="D25" s="3">
        <f t="shared" si="0"/>
        <v>0.06777297496105164</v>
      </c>
      <c r="E25">
        <f t="shared" si="1"/>
        <v>1.5580608326600783E-07</v>
      </c>
    </row>
    <row r="26" spans="1:4" ht="12.75">
      <c r="A26">
        <v>25</v>
      </c>
      <c r="B26">
        <v>101</v>
      </c>
      <c r="C26" s="3">
        <f t="shared" si="2"/>
        <v>0.06737825216811208</v>
      </c>
      <c r="D26" s="3">
        <f aca="true" t="shared" si="3" ref="D26:D53">F$2*(1-EXP(-G$2*A26))</f>
        <v>0.06892030182365341</v>
      </c>
    </row>
    <row r="27" spans="1:4" ht="12.75">
      <c r="A27">
        <v>26</v>
      </c>
      <c r="B27">
        <v>101</v>
      </c>
      <c r="C27" s="3">
        <f t="shared" si="2"/>
        <v>0.06737825216811208</v>
      </c>
      <c r="D27" s="3">
        <f t="shared" si="3"/>
        <v>0.06999619352893036</v>
      </c>
    </row>
    <row r="28" spans="1:4" ht="12.75">
      <c r="A28">
        <v>27</v>
      </c>
      <c r="B28">
        <v>105</v>
      </c>
      <c r="C28" s="3">
        <f t="shared" si="2"/>
        <v>0.07004669779853236</v>
      </c>
      <c r="D28" s="3">
        <f t="shared" si="3"/>
        <v>0.07100509779084122</v>
      </c>
    </row>
    <row r="29" spans="1:4" ht="12.75">
      <c r="A29">
        <v>28</v>
      </c>
      <c r="B29">
        <v>106</v>
      </c>
      <c r="C29" s="3">
        <f t="shared" si="2"/>
        <v>0.07071380920613743</v>
      </c>
      <c r="D29" s="3">
        <f t="shared" si="3"/>
        <v>0.07195118539864544</v>
      </c>
    </row>
    <row r="30" spans="1:4" ht="12.75">
      <c r="A30">
        <v>29</v>
      </c>
      <c r="B30">
        <v>106</v>
      </c>
      <c r="C30" s="3">
        <f t="shared" si="2"/>
        <v>0.07071380920613743</v>
      </c>
      <c r="D30" s="3">
        <f t="shared" si="3"/>
        <v>0.07283836745885941</v>
      </c>
    </row>
    <row r="31" spans="1:4" ht="12.75">
      <c r="A31">
        <v>30</v>
      </c>
      <c r="B31">
        <v>118</v>
      </c>
      <c r="C31" s="3">
        <f t="shared" si="2"/>
        <v>0.07871914609739826</v>
      </c>
      <c r="D31" s="3">
        <f t="shared" si="3"/>
        <v>0.07367031156368946</v>
      </c>
    </row>
    <row r="32" spans="1:4" ht="12.75">
      <c r="A32">
        <v>31</v>
      </c>
      <c r="B32">
        <v>119</v>
      </c>
      <c r="C32" s="3">
        <f t="shared" si="2"/>
        <v>0.07938625750500333</v>
      </c>
      <c r="D32" s="3">
        <f t="shared" si="3"/>
        <v>0.07445045695278193</v>
      </c>
    </row>
    <row r="33" spans="1:4" ht="12.75">
      <c r="A33">
        <v>32</v>
      </c>
      <c r="B33">
        <v>119</v>
      </c>
      <c r="C33" s="3">
        <f t="shared" si="2"/>
        <v>0.07938625750500333</v>
      </c>
      <c r="D33" s="3">
        <f t="shared" si="3"/>
        <v>0.07518202873096837</v>
      </c>
    </row>
    <row r="34" spans="1:4" ht="12.75">
      <c r="A34">
        <v>33</v>
      </c>
      <c r="B34">
        <v>120</v>
      </c>
      <c r="C34" s="3">
        <f t="shared" si="2"/>
        <v>0.0800533689126084</v>
      </c>
      <c r="D34" s="3">
        <f t="shared" si="3"/>
        <v>0.07586805120078191</v>
      </c>
    </row>
    <row r="35" spans="1:4" ht="12.75">
      <c r="A35">
        <v>34</v>
      </c>
      <c r="B35">
        <v>123</v>
      </c>
      <c r="C35" s="3">
        <f t="shared" si="2"/>
        <v>0.08205470313542361</v>
      </c>
      <c r="D35" s="3">
        <f t="shared" si="3"/>
        <v>0.07651136036486114</v>
      </c>
    </row>
    <row r="36" spans="1:4" ht="12.75">
      <c r="A36">
        <v>35</v>
      </c>
      <c r="B36">
        <v>125</v>
      </c>
      <c r="C36" s="3">
        <f t="shared" si="2"/>
        <v>0.08338892595063375</v>
      </c>
      <c r="D36" s="3">
        <f t="shared" si="3"/>
        <v>0.07711461564992607</v>
      </c>
    </row>
    <row r="37" spans="1:4" ht="12.75">
      <c r="A37">
        <v>36</v>
      </c>
      <c r="B37">
        <v>125</v>
      </c>
      <c r="C37" s="3">
        <f t="shared" si="2"/>
        <v>0.08338892595063375</v>
      </c>
      <c r="D37" s="3">
        <f t="shared" si="3"/>
        <v>0.07768031090079294</v>
      </c>
    </row>
    <row r="38" spans="1:4" ht="12.75">
      <c r="A38">
        <v>37</v>
      </c>
      <c r="B38">
        <v>126</v>
      </c>
      <c r="C38" s="3">
        <f t="shared" si="2"/>
        <v>0.08405603735823883</v>
      </c>
      <c r="D38" s="3">
        <f t="shared" si="3"/>
        <v>0.07821078468987697</v>
      </c>
    </row>
    <row r="39" spans="1:4" ht="12.75">
      <c r="A39">
        <v>38</v>
      </c>
      <c r="B39">
        <v>127</v>
      </c>
      <c r="C39" s="3">
        <f t="shared" si="2"/>
        <v>0.0847231487658439</v>
      </c>
      <c r="D39" s="3">
        <f t="shared" si="3"/>
        <v>0.07870822998480197</v>
      </c>
    </row>
    <row r="40" spans="1:4" ht="12.75">
      <c r="A40">
        <v>39</v>
      </c>
      <c r="B40">
        <v>127</v>
      </c>
      <c r="C40" s="3">
        <f t="shared" si="2"/>
        <v>0.0847231487658439</v>
      </c>
      <c r="D40" s="3">
        <f t="shared" si="3"/>
        <v>0.07917470321408313</v>
      </c>
    </row>
    <row r="41" spans="1:4" ht="12.75">
      <c r="A41">
        <v>40</v>
      </c>
      <c r="B41">
        <v>127</v>
      </c>
      <c r="C41" s="3">
        <f t="shared" si="2"/>
        <v>0.0847231487658439</v>
      </c>
      <c r="D41" s="3">
        <f t="shared" si="3"/>
        <v>0.07961213276835961</v>
      </c>
    </row>
    <row r="42" spans="1:4" ht="12.75">
      <c r="A42">
        <v>41</v>
      </c>
      <c r="B42">
        <v>127</v>
      </c>
      <c r="C42" s="3">
        <f t="shared" si="2"/>
        <v>0.0847231487658439</v>
      </c>
      <c r="D42" s="3">
        <f t="shared" si="3"/>
        <v>0.08002232697232153</v>
      </c>
    </row>
    <row r="43" spans="1:4" ht="12.75">
      <c r="A43">
        <v>42</v>
      </c>
      <c r="B43">
        <v>128</v>
      </c>
      <c r="C43" s="3">
        <f t="shared" si="2"/>
        <v>0.08539026017344896</v>
      </c>
      <c r="D43" s="3">
        <f t="shared" si="3"/>
        <v>0.08040698156028657</v>
      </c>
    </row>
    <row r="44" spans="1:4" ht="12.75">
      <c r="A44">
        <v>43</v>
      </c>
      <c r="B44">
        <v>129</v>
      </c>
      <c r="C44" s="3">
        <f t="shared" si="2"/>
        <v>0.08605737158105403</v>
      </c>
      <c r="D44" s="3">
        <f t="shared" si="3"/>
        <v>0.08076768668633046</v>
      </c>
    </row>
    <row r="45" spans="1:4" ht="12.75">
      <c r="A45">
        <v>44</v>
      </c>
      <c r="B45">
        <v>129</v>
      </c>
      <c r="C45" s="3">
        <f t="shared" si="2"/>
        <v>0.08605737158105403</v>
      </c>
      <c r="D45" s="3">
        <f t="shared" si="3"/>
        <v>0.08110593349795087</v>
      </c>
    </row>
    <row r="46" spans="1:4" ht="12.75">
      <c r="A46">
        <v>45</v>
      </c>
      <c r="B46">
        <v>129</v>
      </c>
      <c r="C46" s="3">
        <f t="shared" si="2"/>
        <v>0.08605737158105403</v>
      </c>
      <c r="D46" s="3">
        <f t="shared" si="3"/>
        <v>0.08142312030044019</v>
      </c>
    </row>
    <row r="47" spans="1:4" ht="12.75">
      <c r="A47">
        <v>46</v>
      </c>
      <c r="B47">
        <v>130</v>
      </c>
      <c r="C47" s="3">
        <f t="shared" si="2"/>
        <v>0.0867244829886591</v>
      </c>
      <c r="D47" s="3">
        <f t="shared" si="3"/>
        <v>0.08172055833745058</v>
      </c>
    </row>
    <row r="48" spans="1:4" ht="12.75">
      <c r="A48">
        <v>47</v>
      </c>
      <c r="B48">
        <v>132</v>
      </c>
      <c r="C48" s="3">
        <f t="shared" si="2"/>
        <v>0.08805870580386925</v>
      </c>
      <c r="D48" s="3">
        <f t="shared" si="3"/>
        <v>0.081999477211648</v>
      </c>
    </row>
    <row r="49" spans="1:4" ht="12.75">
      <c r="A49">
        <v>48</v>
      </c>
      <c r="B49">
        <v>133</v>
      </c>
      <c r="C49" s="3">
        <f t="shared" si="2"/>
        <v>0.08872581721147432</v>
      </c>
      <c r="D49" s="3">
        <f t="shared" si="3"/>
        <v>0.08226102996786404</v>
      </c>
    </row>
    <row r="50" spans="1:4" ht="12.75">
      <c r="A50">
        <v>49</v>
      </c>
      <c r="B50">
        <v>137</v>
      </c>
      <c r="C50" s="3">
        <f t="shared" si="2"/>
        <v>0.0913942628418946</v>
      </c>
      <c r="D50" s="3">
        <f t="shared" si="3"/>
        <v>0.08250629785975931</v>
      </c>
    </row>
    <row r="51" spans="1:4" ht="12.75">
      <c r="A51">
        <v>50</v>
      </c>
      <c r="B51">
        <v>137</v>
      </c>
      <c r="C51" s="3">
        <f t="shared" si="2"/>
        <v>0.0913942628418946</v>
      </c>
      <c r="D51" s="3">
        <f t="shared" si="3"/>
        <v>0.08273629481970365</v>
      </c>
    </row>
    <row r="52" spans="1:4" ht="12.75">
      <c r="A52">
        <v>51</v>
      </c>
      <c r="B52">
        <v>137</v>
      </c>
      <c r="C52" s="3">
        <f t="shared" si="2"/>
        <v>0.0913942628418946</v>
      </c>
      <c r="D52" s="3">
        <f t="shared" si="3"/>
        <v>0.08295197165035145</v>
      </c>
    </row>
    <row r="53" spans="1:4" ht="12.75">
      <c r="A53">
        <v>52</v>
      </c>
      <c r="B53">
        <v>139</v>
      </c>
      <c r="C53" s="3">
        <f t="shared" si="2"/>
        <v>0.09272848565710473</v>
      </c>
      <c r="D53" s="3">
        <f t="shared" si="3"/>
        <v>0.08315421995524006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workbookViewId="0" topLeftCell="G1">
      <selection activeCell="G2" sqref="G2"/>
    </sheetView>
  </sheetViews>
  <sheetFormatPr defaultColWidth="9.140625" defaultRowHeight="12.75"/>
  <cols>
    <col min="3" max="3" width="19.00390625" style="3" bestFit="1" customWidth="1"/>
    <col min="4" max="4" width="13.00390625" style="3" customWidth="1"/>
    <col min="5" max="5" width="12.421875" style="0" bestFit="1" customWidth="1"/>
    <col min="6" max="7" width="13.00390625" style="0" customWidth="1"/>
  </cols>
  <sheetData>
    <row r="1" spans="1:7" ht="12.75">
      <c r="A1" t="s">
        <v>5</v>
      </c>
      <c r="B1" t="s">
        <v>6</v>
      </c>
      <c r="C1" s="3" t="s">
        <v>8</v>
      </c>
      <c r="D1" s="3" t="s">
        <v>13</v>
      </c>
      <c r="E1" t="s">
        <v>12</v>
      </c>
      <c r="F1" t="s">
        <v>9</v>
      </c>
      <c r="G1" t="s">
        <v>10</v>
      </c>
    </row>
    <row r="2" spans="1:7" ht="12.75">
      <c r="A2">
        <v>1</v>
      </c>
      <c r="B2">
        <v>8</v>
      </c>
      <c r="C2" s="3">
        <f>B2/1499</f>
        <v>0.00533689126084056</v>
      </c>
      <c r="D2" s="3">
        <f>F$2*(1-EXP(-G$2*A2))</f>
        <v>0.005367025308396723</v>
      </c>
      <c r="E2">
        <f>(C2-D2)^2</f>
        <v>9.080608221171076E-10</v>
      </c>
      <c r="F2">
        <v>0.08620028642353039</v>
      </c>
      <c r="G2">
        <v>0.06428497215489959</v>
      </c>
    </row>
    <row r="3" spans="1:7" ht="12.75">
      <c r="A3">
        <v>2</v>
      </c>
      <c r="B3">
        <v>14</v>
      </c>
      <c r="C3" s="3">
        <f aca="true" t="shared" si="0" ref="C3:C25">B3/1499</f>
        <v>0.009339559706470981</v>
      </c>
      <c r="D3" s="3">
        <f aca="true" t="shared" si="1" ref="D3:D25">F$2*(1-EXP(-G$2*A3))</f>
        <v>0.01039988745033432</v>
      </c>
      <c r="E3">
        <f aca="true" t="shared" si="2" ref="E3:E25">(C3-D3)^2</f>
        <v>1.124294924406318E-06</v>
      </c>
      <c r="F3" t="s">
        <v>11</v>
      </c>
      <c r="G3">
        <f>SUM(E2:E25)</f>
        <v>0.00012757349398229265</v>
      </c>
    </row>
    <row r="4" spans="1:5" ht="12.75">
      <c r="A4">
        <v>3</v>
      </c>
      <c r="B4">
        <v>16</v>
      </c>
      <c r="C4" s="3">
        <f t="shared" si="0"/>
        <v>0.01067378252168112</v>
      </c>
      <c r="D4" s="3">
        <f t="shared" si="1"/>
        <v>0.015119392182335554</v>
      </c>
      <c r="E4">
        <f t="shared" si="2"/>
        <v>1.976344525490403E-05</v>
      </c>
    </row>
    <row r="5" spans="1:5" ht="12.75">
      <c r="A5">
        <v>4</v>
      </c>
      <c r="B5">
        <v>32</v>
      </c>
      <c r="C5" s="3">
        <f t="shared" si="0"/>
        <v>0.02134756504336224</v>
      </c>
      <c r="D5" s="3">
        <f t="shared" si="1"/>
        <v>0.01954504984734102</v>
      </c>
      <c r="E5">
        <f t="shared" si="2"/>
        <v>3.2490610318874213E-06</v>
      </c>
    </row>
    <row r="6" spans="1:5" ht="12.75">
      <c r="A6">
        <v>5</v>
      </c>
      <c r="B6">
        <v>40</v>
      </c>
      <c r="C6" s="3">
        <f t="shared" si="0"/>
        <v>0.0266844563042028</v>
      </c>
      <c r="D6" s="3">
        <f t="shared" si="1"/>
        <v>0.023695156030096413</v>
      </c>
      <c r="E6">
        <f t="shared" si="2"/>
        <v>8.935916128772522E-06</v>
      </c>
    </row>
    <row r="7" spans="1:5" ht="12.75">
      <c r="A7">
        <v>6</v>
      </c>
      <c r="B7">
        <v>47</v>
      </c>
      <c r="C7" s="3">
        <f t="shared" si="0"/>
        <v>0.03135423615743829</v>
      </c>
      <c r="D7" s="3">
        <f t="shared" si="1"/>
        <v>0.027586867190752425</v>
      </c>
      <c r="E7">
        <f t="shared" si="2"/>
        <v>1.4193068931147736E-05</v>
      </c>
    </row>
    <row r="8" spans="1:5" ht="12.75">
      <c r="A8">
        <v>7</v>
      </c>
      <c r="B8">
        <v>50</v>
      </c>
      <c r="C8" s="3">
        <f t="shared" si="0"/>
        <v>0.0333555703802535</v>
      </c>
      <c r="D8" s="3">
        <f t="shared" si="1"/>
        <v>0.03123627158934517</v>
      </c>
      <c r="E8">
        <f t="shared" si="2"/>
        <v>4.491427365145526E-06</v>
      </c>
    </row>
    <row r="9" spans="1:5" ht="12.75">
      <c r="A9">
        <v>8</v>
      </c>
      <c r="B9">
        <v>52</v>
      </c>
      <c r="C9" s="3">
        <f t="shared" si="0"/>
        <v>0.03468979319546364</v>
      </c>
      <c r="D9" s="3">
        <f t="shared" si="1"/>
        <v>0.034658455794357744</v>
      </c>
      <c r="E9">
        <f t="shared" si="2"/>
        <v>9.820327080719268E-10</v>
      </c>
    </row>
    <row r="10" spans="1:5" ht="12.75">
      <c r="A10">
        <v>9</v>
      </c>
      <c r="B10">
        <v>57</v>
      </c>
      <c r="C10" s="3">
        <f t="shared" si="0"/>
        <v>0.03802535023348899</v>
      </c>
      <c r="D10" s="3">
        <f t="shared" si="1"/>
        <v>0.03786756705030777</v>
      </c>
      <c r="E10">
        <f t="shared" si="2"/>
        <v>2.4895532894798998E-08</v>
      </c>
    </row>
    <row r="11" spans="1:5" ht="12.75">
      <c r="A11">
        <v>10</v>
      </c>
      <c r="B11">
        <v>60</v>
      </c>
      <c r="C11" s="3">
        <f t="shared" si="0"/>
        <v>0.0400266844563042</v>
      </c>
      <c r="D11" s="3">
        <f t="shared" si="1"/>
        <v>0.04087687176218762</v>
      </c>
      <c r="E11">
        <f t="shared" si="2"/>
        <v>7.228184550853047E-07</v>
      </c>
    </row>
    <row r="12" spans="1:5" ht="12.75">
      <c r="A12">
        <v>11</v>
      </c>
      <c r="B12">
        <v>65</v>
      </c>
      <c r="C12" s="3">
        <f t="shared" si="0"/>
        <v>0.04336224149432955</v>
      </c>
      <c r="D12" s="3">
        <f t="shared" si="1"/>
        <v>0.04369881033853073</v>
      </c>
      <c r="E12">
        <f t="shared" si="2"/>
        <v>1.1327858688691589E-07</v>
      </c>
    </row>
    <row r="13" spans="1:5" ht="12.75">
      <c r="A13">
        <v>12</v>
      </c>
      <c r="B13">
        <v>67</v>
      </c>
      <c r="C13" s="3">
        <f t="shared" si="0"/>
        <v>0.04469646430953969</v>
      </c>
      <c r="D13" s="3">
        <f t="shared" si="1"/>
        <v>0.04634504861982425</v>
      </c>
      <c r="E13">
        <f t="shared" si="2"/>
        <v>2.717830228116407E-06</v>
      </c>
    </row>
    <row r="14" spans="1:5" ht="12.75">
      <c r="A14">
        <v>13</v>
      </c>
      <c r="B14">
        <v>68</v>
      </c>
      <c r="C14" s="3">
        <f t="shared" si="0"/>
        <v>0.04536357571714476</v>
      </c>
      <c r="D14" s="3">
        <f t="shared" si="1"/>
        <v>0.04882652610487202</v>
      </c>
      <c r="E14">
        <f t="shared" si="2"/>
        <v>1.1992025387860376E-05</v>
      </c>
    </row>
    <row r="15" spans="1:5" ht="12.75">
      <c r="A15">
        <v>14</v>
      </c>
      <c r="B15">
        <v>72</v>
      </c>
      <c r="C15" s="3">
        <f t="shared" si="0"/>
        <v>0.04803202134756504</v>
      </c>
      <c r="D15" s="3">
        <f t="shared" si="1"/>
        <v>0.05115350117447503</v>
      </c>
      <c r="E15">
        <f t="shared" si="2"/>
        <v>9.74363630980601E-06</v>
      </c>
    </row>
    <row r="16" spans="1:5" ht="12.75">
      <c r="A16">
        <v>15</v>
      </c>
      <c r="B16">
        <v>75</v>
      </c>
      <c r="C16" s="3">
        <f t="shared" si="0"/>
        <v>0.05003335557038025</v>
      </c>
      <c r="D16" s="3">
        <f t="shared" si="1"/>
        <v>0.05333559349938266</v>
      </c>
      <c r="E16">
        <f t="shared" si="2"/>
        <v>1.0904775339742121E-05</v>
      </c>
    </row>
    <row r="17" spans="1:5" ht="12.75">
      <c r="A17">
        <v>16</v>
      </c>
      <c r="B17">
        <v>81</v>
      </c>
      <c r="C17" s="3">
        <f t="shared" si="0"/>
        <v>0.054036024016010674</v>
      </c>
      <c r="D17" s="3">
        <f t="shared" si="1"/>
        <v>0.05538182380782904</v>
      </c>
      <c r="E17">
        <f t="shared" si="2"/>
        <v>1.8111770796583666E-06</v>
      </c>
    </row>
    <row r="18" spans="1:5" ht="12.75">
      <c r="A18">
        <v>17</v>
      </c>
      <c r="B18">
        <v>90</v>
      </c>
      <c r="C18" s="3">
        <f t="shared" si="0"/>
        <v>0.06004002668445631</v>
      </c>
      <c r="D18" s="3">
        <f t="shared" si="1"/>
        <v>0.05730065117705222</v>
      </c>
      <c r="E18">
        <f t="shared" si="2"/>
        <v>7.504178170565395E-06</v>
      </c>
    </row>
    <row r="19" spans="1:5" ht="12.75">
      <c r="A19">
        <v>18</v>
      </c>
      <c r="B19">
        <v>94</v>
      </c>
      <c r="C19" s="3">
        <f t="shared" si="0"/>
        <v>0.06270847231487658</v>
      </c>
      <c r="D19" s="3">
        <f t="shared" si="1"/>
        <v>0.05910000800295882</v>
      </c>
      <c r="E19">
        <f t="shared" si="2"/>
        <v>1.3021014690384122E-05</v>
      </c>
    </row>
    <row r="20" spans="1:5" ht="12.75">
      <c r="A20">
        <v>19</v>
      </c>
      <c r="B20">
        <v>96</v>
      </c>
      <c r="C20" s="3">
        <f t="shared" si="0"/>
        <v>0.06404269513008673</v>
      </c>
      <c r="D20" s="3">
        <f t="shared" si="1"/>
        <v>0.060787332792498046</v>
      </c>
      <c r="E20">
        <f t="shared" si="2"/>
        <v>1.059738394899086E-05</v>
      </c>
    </row>
    <row r="21" spans="1:5" ht="12.75">
      <c r="A21">
        <v>20</v>
      </c>
      <c r="B21">
        <v>96</v>
      </c>
      <c r="C21" s="3">
        <f t="shared" si="0"/>
        <v>0.06404269513008673</v>
      </c>
      <c r="D21" s="3">
        <f t="shared" si="1"/>
        <v>0.06236960091430828</v>
      </c>
      <c r="E21">
        <f t="shared" si="2"/>
        <v>2.7992442548713085E-06</v>
      </c>
    </row>
    <row r="22" spans="1:5" ht="12.75">
      <c r="A22">
        <v>21</v>
      </c>
      <c r="B22">
        <v>96</v>
      </c>
      <c r="C22" s="3">
        <f t="shared" si="0"/>
        <v>0.06404269513008673</v>
      </c>
      <c r="D22" s="3">
        <f t="shared" si="1"/>
        <v>0.06385335343475843</v>
      </c>
      <c r="E22">
        <f t="shared" si="2"/>
        <v>3.585027758979648E-08</v>
      </c>
    </row>
    <row r="23" spans="1:5" ht="12.75">
      <c r="A23">
        <v>22</v>
      </c>
      <c r="B23">
        <v>97</v>
      </c>
      <c r="C23" s="3">
        <f t="shared" si="0"/>
        <v>0.06470980653769179</v>
      </c>
      <c r="D23" s="3">
        <f t="shared" si="1"/>
        <v>0.0652447241585922</v>
      </c>
      <c r="E23">
        <f t="shared" si="2"/>
        <v>2.8613686114975504E-07</v>
      </c>
    </row>
    <row r="24" spans="1:5" ht="12.75">
      <c r="A24">
        <v>23</v>
      </c>
      <c r="B24">
        <v>97</v>
      </c>
      <c r="C24" s="3">
        <f t="shared" si="0"/>
        <v>0.06470980653769179</v>
      </c>
      <c r="D24" s="3">
        <f t="shared" si="1"/>
        <v>0.06654946498596032</v>
      </c>
      <c r="E24">
        <f t="shared" si="2"/>
        <v>3.3843432062857662E-06</v>
      </c>
    </row>
    <row r="25" spans="1:5" ht="12.75">
      <c r="A25">
        <v>24</v>
      </c>
      <c r="B25">
        <v>101</v>
      </c>
      <c r="C25" s="3">
        <f t="shared" si="0"/>
        <v>0.06737825216811208</v>
      </c>
      <c r="D25" s="3">
        <f t="shared" si="1"/>
        <v>0.06777296969066667</v>
      </c>
      <c r="E25">
        <f t="shared" si="2"/>
        <v>1.5580192261162988E-07</v>
      </c>
    </row>
    <row r="27" spans="4:5" ht="12.75">
      <c r="D27" s="3" t="s">
        <v>17</v>
      </c>
      <c r="E27" s="3">
        <f>CORREL(C2:C25,D2:D25)^2</f>
        <v>0.9848152670610341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workbookViewId="0" topLeftCell="A17">
      <selection activeCell="A30" sqref="A30:B5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1499</v>
      </c>
    </row>
    <row r="4" spans="2:4" ht="12.75">
      <c r="B4" t="s">
        <v>3</v>
      </c>
      <c r="D4" t="s">
        <v>4</v>
      </c>
    </row>
    <row r="5" spans="1:4" ht="12.75">
      <c r="A5" t="s">
        <v>5</v>
      </c>
      <c r="B5" t="s">
        <v>6</v>
      </c>
      <c r="D5" t="s">
        <v>7</v>
      </c>
    </row>
    <row r="6" spans="1:2" ht="12.75">
      <c r="A6">
        <v>1</v>
      </c>
      <c r="B6">
        <v>8</v>
      </c>
    </row>
    <row r="7" spans="1:2" ht="12.75">
      <c r="A7">
        <v>2</v>
      </c>
      <c r="B7">
        <v>14</v>
      </c>
    </row>
    <row r="8" spans="1:2" ht="12.75">
      <c r="A8">
        <v>3</v>
      </c>
      <c r="B8">
        <v>16</v>
      </c>
    </row>
    <row r="9" spans="1:2" ht="12.75">
      <c r="A9">
        <v>4</v>
      </c>
      <c r="B9">
        <v>32</v>
      </c>
    </row>
    <row r="10" spans="1:2" ht="12.75">
      <c r="A10">
        <v>5</v>
      </c>
      <c r="B10">
        <v>40</v>
      </c>
    </row>
    <row r="11" spans="1:2" ht="12.75">
      <c r="A11">
        <v>6</v>
      </c>
      <c r="B11">
        <v>47</v>
      </c>
    </row>
    <row r="12" spans="1:2" ht="12.75">
      <c r="A12">
        <v>7</v>
      </c>
      <c r="B12">
        <v>50</v>
      </c>
    </row>
    <row r="13" spans="1:2" ht="12.75">
      <c r="A13">
        <v>8</v>
      </c>
      <c r="B13">
        <v>52</v>
      </c>
    </row>
    <row r="14" spans="1:2" ht="12.75">
      <c r="A14">
        <v>9</v>
      </c>
      <c r="B14">
        <v>57</v>
      </c>
    </row>
    <row r="15" spans="1:2" ht="12.75">
      <c r="A15">
        <v>10</v>
      </c>
      <c r="B15">
        <v>60</v>
      </c>
    </row>
    <row r="16" spans="1:2" ht="12.75">
      <c r="A16">
        <v>11</v>
      </c>
      <c r="B16">
        <v>65</v>
      </c>
    </row>
    <row r="17" spans="1:2" ht="12.75">
      <c r="A17">
        <v>12</v>
      </c>
      <c r="B17">
        <v>67</v>
      </c>
    </row>
    <row r="18" spans="1:2" ht="12.75">
      <c r="A18">
        <v>13</v>
      </c>
      <c r="B18">
        <v>68</v>
      </c>
    </row>
    <row r="19" spans="1:2" ht="12.75">
      <c r="A19">
        <v>14</v>
      </c>
      <c r="B19">
        <v>72</v>
      </c>
    </row>
    <row r="20" spans="1:2" ht="12.75">
      <c r="A20">
        <v>15</v>
      </c>
      <c r="B20">
        <v>75</v>
      </c>
    </row>
    <row r="21" spans="1:2" ht="12.75">
      <c r="A21">
        <v>16</v>
      </c>
      <c r="B21">
        <v>81</v>
      </c>
    </row>
    <row r="22" spans="1:2" ht="12.75">
      <c r="A22">
        <v>17</v>
      </c>
      <c r="B22">
        <v>90</v>
      </c>
    </row>
    <row r="23" spans="1:2" ht="12.75">
      <c r="A23">
        <v>18</v>
      </c>
      <c r="B23">
        <v>94</v>
      </c>
    </row>
    <row r="24" spans="1:2" ht="12.75">
      <c r="A24">
        <v>19</v>
      </c>
      <c r="B24">
        <v>96</v>
      </c>
    </row>
    <row r="25" spans="1:2" ht="12.75">
      <c r="A25">
        <v>20</v>
      </c>
      <c r="B25">
        <v>96</v>
      </c>
    </row>
    <row r="26" spans="1:2" ht="12.75">
      <c r="A26">
        <v>21</v>
      </c>
      <c r="B26">
        <v>96</v>
      </c>
    </row>
    <row r="27" spans="1:2" ht="12.75">
      <c r="A27">
        <v>22</v>
      </c>
      <c r="B27">
        <v>97</v>
      </c>
    </row>
    <row r="28" spans="1:2" ht="12.75">
      <c r="A28">
        <v>23</v>
      </c>
      <c r="B28">
        <v>97</v>
      </c>
    </row>
    <row r="29" spans="1:2" ht="12.75">
      <c r="A29">
        <v>24</v>
      </c>
      <c r="B29">
        <v>101</v>
      </c>
    </row>
    <row r="30" spans="1:2" ht="12.75">
      <c r="A30">
        <v>25</v>
      </c>
      <c r="B30">
        <v>101</v>
      </c>
    </row>
    <row r="31" spans="1:2" ht="12.75">
      <c r="A31">
        <v>26</v>
      </c>
      <c r="B31">
        <v>101</v>
      </c>
    </row>
    <row r="32" spans="1:2" ht="12.75">
      <c r="A32">
        <v>27</v>
      </c>
      <c r="B32">
        <v>105</v>
      </c>
    </row>
    <row r="33" spans="1:2" ht="12.75">
      <c r="A33">
        <v>28</v>
      </c>
      <c r="B33">
        <v>106</v>
      </c>
    </row>
    <row r="34" spans="1:2" ht="12.75">
      <c r="A34">
        <v>29</v>
      </c>
      <c r="B34">
        <v>106</v>
      </c>
    </row>
    <row r="35" spans="1:2" ht="12.75">
      <c r="A35">
        <v>30</v>
      </c>
      <c r="B35">
        <v>118</v>
      </c>
    </row>
    <row r="36" spans="1:2" ht="12.75">
      <c r="A36">
        <v>31</v>
      </c>
      <c r="B36">
        <v>119</v>
      </c>
    </row>
    <row r="37" spans="1:2" ht="12.75">
      <c r="A37">
        <v>32</v>
      </c>
      <c r="B37">
        <v>119</v>
      </c>
    </row>
    <row r="38" spans="1:2" ht="12.75">
      <c r="A38">
        <v>33</v>
      </c>
      <c r="B38">
        <v>120</v>
      </c>
    </row>
    <row r="39" spans="1:2" ht="12.75">
      <c r="A39">
        <v>34</v>
      </c>
      <c r="B39">
        <v>123</v>
      </c>
    </row>
    <row r="40" spans="1:2" ht="12.75">
      <c r="A40">
        <v>35</v>
      </c>
      <c r="B40">
        <v>125</v>
      </c>
    </row>
    <row r="41" spans="1:2" ht="12.75">
      <c r="A41">
        <v>36</v>
      </c>
      <c r="B41">
        <v>125</v>
      </c>
    </row>
    <row r="42" spans="1:2" ht="12.75">
      <c r="A42">
        <v>37</v>
      </c>
      <c r="B42">
        <v>126</v>
      </c>
    </row>
    <row r="43" spans="1:2" ht="12.75">
      <c r="A43">
        <v>38</v>
      </c>
      <c r="B43">
        <v>127</v>
      </c>
    </row>
    <row r="44" spans="1:2" ht="12.75">
      <c r="A44">
        <v>39</v>
      </c>
      <c r="B44">
        <v>127</v>
      </c>
    </row>
    <row r="45" spans="1:2" ht="12.75">
      <c r="A45">
        <v>40</v>
      </c>
      <c r="B45">
        <v>127</v>
      </c>
    </row>
    <row r="46" spans="1:2" ht="12.75">
      <c r="A46">
        <v>41</v>
      </c>
      <c r="B46">
        <v>127</v>
      </c>
    </row>
    <row r="47" spans="1:2" ht="12.75">
      <c r="A47">
        <v>42</v>
      </c>
      <c r="B47">
        <v>128</v>
      </c>
    </row>
    <row r="48" spans="1:2" ht="12.75">
      <c r="A48">
        <v>43</v>
      </c>
      <c r="B48">
        <v>129</v>
      </c>
    </row>
    <row r="49" spans="1:2" ht="12.75">
      <c r="A49">
        <v>44</v>
      </c>
      <c r="B49">
        <v>129</v>
      </c>
    </row>
    <row r="50" spans="1:2" ht="12.75">
      <c r="A50">
        <v>45</v>
      </c>
      <c r="B50">
        <v>129</v>
      </c>
    </row>
    <row r="51" spans="1:2" ht="12.75">
      <c r="A51">
        <v>46</v>
      </c>
      <c r="B51">
        <v>130</v>
      </c>
    </row>
    <row r="52" spans="1:2" ht="12.75">
      <c r="A52">
        <v>47</v>
      </c>
      <c r="B52">
        <v>132</v>
      </c>
    </row>
    <row r="53" spans="1:2" ht="12.75">
      <c r="A53">
        <v>48</v>
      </c>
      <c r="B53">
        <v>133</v>
      </c>
    </row>
    <row r="54" spans="1:2" ht="12.75">
      <c r="A54">
        <v>49</v>
      </c>
      <c r="B54">
        <v>137</v>
      </c>
    </row>
    <row r="55" spans="1:2" ht="12.75">
      <c r="A55">
        <v>50</v>
      </c>
      <c r="B55">
        <v>137</v>
      </c>
    </row>
    <row r="56" spans="1:2" ht="12.75">
      <c r="A56">
        <v>51</v>
      </c>
      <c r="B56">
        <v>137</v>
      </c>
    </row>
    <row r="57" spans="1:2" ht="12.75">
      <c r="A57">
        <v>52</v>
      </c>
      <c r="B57">
        <v>139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30" zoomScaleNormal="130" workbookViewId="0" topLeftCell="A1">
      <selection activeCell="D31" sqref="D31"/>
    </sheetView>
  </sheetViews>
  <sheetFormatPr defaultColWidth="9.140625" defaultRowHeight="12.75"/>
  <cols>
    <col min="5" max="5" width="23.140625" style="0" customWidth="1"/>
    <col min="7" max="7" width="11.57421875" style="0" bestFit="1" customWidth="1"/>
    <col min="9" max="9" width="2.7109375" style="0" customWidth="1"/>
  </cols>
  <sheetData>
    <row r="1" spans="1:5" ht="12.75">
      <c r="A1" t="s">
        <v>5</v>
      </c>
      <c r="B1" t="s">
        <v>14</v>
      </c>
      <c r="C1" t="s">
        <v>15</v>
      </c>
      <c r="D1" t="s">
        <v>18</v>
      </c>
      <c r="E1" t="s">
        <v>16</v>
      </c>
    </row>
    <row r="2" spans="1:5" ht="12.75">
      <c r="A2">
        <v>1</v>
      </c>
      <c r="B2">
        <v>200</v>
      </c>
      <c r="C2">
        <f>B2*E2</f>
        <v>20</v>
      </c>
      <c r="D2" s="2">
        <v>0.1085858249</v>
      </c>
      <c r="E2">
        <v>0.1</v>
      </c>
    </row>
    <row r="3" spans="1:4" ht="12.75">
      <c r="A3">
        <v>2</v>
      </c>
      <c r="B3">
        <v>150</v>
      </c>
      <c r="C3">
        <f>E$2*B3+(1-E$2)*C2</f>
        <v>33</v>
      </c>
      <c r="D3">
        <v>0.1203222052</v>
      </c>
    </row>
    <row r="4" spans="1:4" ht="12.75">
      <c r="A4">
        <v>3</v>
      </c>
      <c r="B4">
        <v>100</v>
      </c>
      <c r="C4">
        <f aca="true" t="shared" si="0" ref="C4:C31">E$2*B4+(1-E$2)*C3</f>
        <v>39.7</v>
      </c>
      <c r="D4">
        <v>0.12425279570000002</v>
      </c>
    </row>
    <row r="5" spans="1:4" ht="12.75">
      <c r="A5">
        <v>4</v>
      </c>
      <c r="B5">
        <v>0</v>
      </c>
      <c r="C5">
        <f>E$2*B5+(1-E$2)*C4</f>
        <v>35.730000000000004</v>
      </c>
      <c r="D5">
        <v>0.12101684940000002</v>
      </c>
    </row>
    <row r="6" spans="1:4" ht="12.75">
      <c r="A6">
        <v>5</v>
      </c>
      <c r="B6">
        <v>0</v>
      </c>
      <c r="C6">
        <f>E$2*B6+(1-E$2)*C5</f>
        <v>32.157000000000004</v>
      </c>
      <c r="D6">
        <v>0.1119389576</v>
      </c>
    </row>
    <row r="7" spans="1:4" ht="12.75">
      <c r="A7">
        <v>6</v>
      </c>
      <c r="B7">
        <v>0</v>
      </c>
      <c r="C7">
        <f t="shared" si="0"/>
        <v>28.941300000000005</v>
      </c>
      <c r="D7">
        <v>0.115241779</v>
      </c>
    </row>
    <row r="8" spans="1:4" ht="12.75">
      <c r="A8">
        <v>7</v>
      </c>
      <c r="B8">
        <v>200</v>
      </c>
      <c r="C8">
        <f t="shared" si="0"/>
        <v>46.04717000000001</v>
      </c>
      <c r="D8">
        <v>0.122077848</v>
      </c>
    </row>
    <row r="9" spans="1:4" ht="12.75">
      <c r="A9">
        <v>8</v>
      </c>
      <c r="B9">
        <v>150</v>
      </c>
      <c r="C9">
        <f t="shared" si="0"/>
        <v>56.44245300000001</v>
      </c>
      <c r="D9">
        <v>0.1326987312</v>
      </c>
    </row>
    <row r="10" spans="1:4" ht="12.75">
      <c r="A10">
        <v>9</v>
      </c>
      <c r="B10">
        <v>100</v>
      </c>
      <c r="C10">
        <f t="shared" si="0"/>
        <v>60.798207700000006</v>
      </c>
      <c r="D10">
        <v>0.12793991505</v>
      </c>
    </row>
    <row r="11" spans="1:4" ht="12.75">
      <c r="A11">
        <v>10</v>
      </c>
      <c r="B11">
        <v>0</v>
      </c>
      <c r="C11">
        <f t="shared" si="0"/>
        <v>54.71838693000001</v>
      </c>
      <c r="D11">
        <v>0.12471488126500002</v>
      </c>
    </row>
    <row r="12" spans="1:4" ht="12.75">
      <c r="A12">
        <v>11</v>
      </c>
      <c r="B12">
        <v>0</v>
      </c>
      <c r="C12">
        <f t="shared" si="0"/>
        <v>49.246548237000006</v>
      </c>
      <c r="D12">
        <v>0.12630934261850002</v>
      </c>
    </row>
    <row r="13" spans="1:4" ht="12.75">
      <c r="A13">
        <v>12</v>
      </c>
      <c r="B13">
        <v>0</v>
      </c>
      <c r="C13">
        <f t="shared" si="0"/>
        <v>44.3218934133</v>
      </c>
      <c r="D13">
        <v>0.12102804820665</v>
      </c>
    </row>
    <row r="14" spans="1:4" ht="12.75">
      <c r="A14">
        <v>13</v>
      </c>
      <c r="B14">
        <v>300</v>
      </c>
      <c r="C14">
        <f t="shared" si="0"/>
        <v>69.88970407197</v>
      </c>
      <c r="D14">
        <v>0.139433599635985</v>
      </c>
    </row>
    <row r="15" spans="1:4" ht="12.75">
      <c r="A15">
        <v>14</v>
      </c>
      <c r="B15">
        <v>200</v>
      </c>
      <c r="C15">
        <f t="shared" si="0"/>
        <v>82.900733664773</v>
      </c>
      <c r="D15">
        <v>0.14474777103238648</v>
      </c>
    </row>
    <row r="16" spans="1:4" ht="12.75">
      <c r="A16">
        <v>15</v>
      </c>
      <c r="B16">
        <v>200</v>
      </c>
      <c r="C16">
        <f t="shared" si="0"/>
        <v>94.6106602982957</v>
      </c>
      <c r="D16">
        <v>0.14599198814914788</v>
      </c>
    </row>
    <row r="17" spans="1:4" ht="12.75">
      <c r="A17">
        <v>16</v>
      </c>
      <c r="B17">
        <v>100</v>
      </c>
      <c r="C17">
        <f t="shared" si="0"/>
        <v>95.14959426846613</v>
      </c>
      <c r="D17">
        <v>0.14545133143423308</v>
      </c>
    </row>
    <row r="18" spans="1:4" ht="12.75">
      <c r="A18">
        <v>17</v>
      </c>
      <c r="B18">
        <v>0</v>
      </c>
      <c r="C18">
        <f t="shared" si="0"/>
        <v>85.63463484161952</v>
      </c>
      <c r="D18">
        <v>0.14458800382080977</v>
      </c>
    </row>
    <row r="19" spans="1:4" ht="12.75">
      <c r="A19">
        <v>18</v>
      </c>
      <c r="B19">
        <v>0</v>
      </c>
      <c r="C19">
        <f t="shared" si="0"/>
        <v>77.07117135745757</v>
      </c>
      <c r="D19">
        <v>0.1390470003787288</v>
      </c>
    </row>
    <row r="20" spans="1:4" ht="12.75">
      <c r="A20">
        <v>19</v>
      </c>
      <c r="B20">
        <v>0</v>
      </c>
      <c r="C20">
        <f t="shared" si="0"/>
        <v>69.36405422171181</v>
      </c>
      <c r="D20">
        <v>0.13847772541085593</v>
      </c>
    </row>
    <row r="21" spans="1:4" ht="12.75">
      <c r="A21">
        <v>20</v>
      </c>
      <c r="B21">
        <v>0</v>
      </c>
      <c r="C21">
        <f t="shared" si="0"/>
        <v>62.427648799540634</v>
      </c>
      <c r="D21">
        <v>0.12744096949977032</v>
      </c>
    </row>
    <row r="22" spans="1:10" ht="12.75">
      <c r="A22">
        <v>21</v>
      </c>
      <c r="B22">
        <v>0</v>
      </c>
      <c r="C22">
        <f t="shared" si="0"/>
        <v>56.184883919586575</v>
      </c>
      <c r="D22">
        <v>0.1367506414597933</v>
      </c>
      <c r="F22" s="2"/>
      <c r="G22" s="2"/>
      <c r="H22" s="3"/>
      <c r="J22" s="1"/>
    </row>
    <row r="23" spans="1:10" ht="12.75">
      <c r="A23">
        <v>22</v>
      </c>
      <c r="B23">
        <v>200</v>
      </c>
      <c r="C23">
        <f t="shared" si="0"/>
        <v>70.56639552762792</v>
      </c>
      <c r="D23">
        <v>0.13913812776381398</v>
      </c>
      <c r="F23" s="2"/>
      <c r="G23" s="2"/>
      <c r="H23" s="3"/>
      <c r="J23" s="1"/>
    </row>
    <row r="24" spans="1:10" ht="12.75">
      <c r="A24">
        <v>23</v>
      </c>
      <c r="B24">
        <v>150</v>
      </c>
      <c r="C24">
        <f t="shared" si="0"/>
        <v>78.50975597486513</v>
      </c>
      <c r="D24">
        <v>0.1428461416874326</v>
      </c>
      <c r="F24" s="2"/>
      <c r="G24" s="2"/>
      <c r="H24" s="3"/>
      <c r="J24" s="1"/>
    </row>
    <row r="25" spans="1:10" ht="12.75">
      <c r="A25">
        <v>24</v>
      </c>
      <c r="B25">
        <v>100</v>
      </c>
      <c r="C25">
        <f t="shared" si="0"/>
        <v>80.65878037737862</v>
      </c>
      <c r="D25">
        <v>0.1410143328886893</v>
      </c>
      <c r="F25" s="2"/>
      <c r="G25" s="2"/>
      <c r="H25" s="3"/>
      <c r="J25" s="1"/>
    </row>
    <row r="26" spans="1:10" ht="12.75">
      <c r="A26">
        <v>25</v>
      </c>
      <c r="B26">
        <v>0</v>
      </c>
      <c r="C26">
        <f t="shared" si="0"/>
        <v>72.59290233964076</v>
      </c>
      <c r="D26">
        <v>0.1289304379698204</v>
      </c>
      <c r="F26" s="2"/>
      <c r="G26" s="2"/>
      <c r="H26" s="3"/>
      <c r="J26" s="1"/>
    </row>
    <row r="27" spans="1:10" ht="12.75">
      <c r="A27">
        <v>26</v>
      </c>
      <c r="B27">
        <v>0</v>
      </c>
      <c r="C27">
        <f t="shared" si="0"/>
        <v>65.33361210567668</v>
      </c>
      <c r="D27">
        <v>0.14116498635283833</v>
      </c>
      <c r="F27" s="2"/>
      <c r="G27" s="2"/>
      <c r="H27" s="3"/>
      <c r="J27" s="1"/>
    </row>
    <row r="28" spans="1:10" ht="12.75">
      <c r="A28">
        <v>27</v>
      </c>
      <c r="B28">
        <v>0</v>
      </c>
      <c r="C28">
        <f t="shared" si="0"/>
        <v>58.80025089510901</v>
      </c>
      <c r="D28">
        <v>0.12905028664755452</v>
      </c>
      <c r="F28" s="2"/>
      <c r="G28" s="2"/>
      <c r="H28" s="3"/>
      <c r="J28" s="1"/>
    </row>
    <row r="29" spans="1:10" ht="12.75">
      <c r="A29">
        <v>28</v>
      </c>
      <c r="B29">
        <v>200</v>
      </c>
      <c r="C29">
        <f t="shared" si="0"/>
        <v>72.92022580559811</v>
      </c>
      <c r="D29">
        <v>0.13664398880279904</v>
      </c>
      <c r="F29" s="2"/>
      <c r="G29" s="2"/>
      <c r="H29" s="3"/>
      <c r="J29" s="1"/>
    </row>
    <row r="30" spans="1:10" ht="12.75">
      <c r="A30">
        <v>29</v>
      </c>
      <c r="B30">
        <v>150</v>
      </c>
      <c r="C30">
        <f t="shared" si="0"/>
        <v>80.6282032250383</v>
      </c>
      <c r="D30">
        <v>0.14503508221251918</v>
      </c>
      <c r="F30" s="2"/>
      <c r="G30" s="2"/>
      <c r="H30" s="3"/>
      <c r="J30" s="1"/>
    </row>
    <row r="31" spans="1:10" ht="12.75">
      <c r="A31">
        <v>30</v>
      </c>
      <c r="B31">
        <v>100</v>
      </c>
      <c r="C31">
        <f t="shared" si="0"/>
        <v>82.56538290253448</v>
      </c>
      <c r="D31">
        <v>0.13839380565126727</v>
      </c>
      <c r="F31" s="2"/>
      <c r="G31" s="2"/>
      <c r="J31" s="1"/>
    </row>
    <row r="32" spans="6:10" ht="12.75">
      <c r="F32" s="2"/>
      <c r="G32" s="2"/>
      <c r="J32" s="1"/>
    </row>
    <row r="33" spans="6:10" ht="12.75">
      <c r="F33" s="2"/>
      <c r="G33" s="2"/>
      <c r="J33" s="1"/>
    </row>
    <row r="34" spans="6:10" ht="12.75">
      <c r="F34" s="2"/>
      <c r="G34" s="2"/>
      <c r="J34" s="1"/>
    </row>
    <row r="35" spans="6:10" ht="12.75">
      <c r="F35" s="2"/>
      <c r="G35" s="2"/>
      <c r="J35" s="1"/>
    </row>
    <row r="36" spans="6:10" ht="12.75">
      <c r="F36" s="2"/>
      <c r="G36" s="2"/>
      <c r="J36" s="1"/>
    </row>
    <row r="37" spans="6:10" ht="12.75">
      <c r="F37" s="2"/>
      <c r="G37" s="2"/>
      <c r="J37" s="1"/>
    </row>
    <row r="38" spans="6:10" ht="12.75">
      <c r="F38" s="2"/>
      <c r="G38" s="2"/>
      <c r="J38" s="1"/>
    </row>
    <row r="39" spans="6:10" ht="12.75">
      <c r="F39" s="2"/>
      <c r="G39" s="2"/>
      <c r="J39" s="1"/>
    </row>
    <row r="40" spans="6:10" ht="12.75">
      <c r="F40" s="2"/>
      <c r="G40" s="2"/>
      <c r="J40" s="1"/>
    </row>
    <row r="41" spans="6:10" ht="12.75">
      <c r="F41" s="2"/>
      <c r="G41" s="2"/>
      <c r="J41" s="1"/>
    </row>
    <row r="42" spans="6:10" ht="12.75">
      <c r="F42" s="2"/>
      <c r="G42" s="2"/>
      <c r="J42" s="1"/>
    </row>
    <row r="43" spans="6:10" ht="12.75">
      <c r="F43" s="2"/>
      <c r="G43" s="2"/>
      <c r="J43" s="1"/>
    </row>
    <row r="44" spans="6:10" ht="12.75">
      <c r="F44" s="2"/>
      <c r="G44" s="2"/>
      <c r="J44" s="1"/>
    </row>
    <row r="45" spans="6:10" ht="12.75">
      <c r="F45" s="2"/>
      <c r="G45" s="2"/>
      <c r="J45" s="1"/>
    </row>
    <row r="46" spans="6:10" ht="12.75">
      <c r="F46" s="2"/>
      <c r="G46" s="2"/>
      <c r="J46" s="1"/>
    </row>
    <row r="47" spans="6:10" ht="12.75">
      <c r="F47" s="2"/>
      <c r="G47" s="2"/>
      <c r="J47" s="1"/>
    </row>
    <row r="48" spans="6:10" ht="12.75">
      <c r="F48" s="2"/>
      <c r="G48" s="2"/>
      <c r="J48" s="1"/>
    </row>
    <row r="49" spans="6:10" ht="12.75">
      <c r="F49" s="2"/>
      <c r="G49" s="2"/>
      <c r="J49" s="1"/>
    </row>
    <row r="50" spans="6:10" ht="12.75">
      <c r="F50" s="2"/>
      <c r="G50" s="2"/>
      <c r="J50" s="1"/>
    </row>
    <row r="51" spans="6:10" ht="12.75">
      <c r="F51" s="2"/>
      <c r="G51" s="2"/>
      <c r="J51" s="1"/>
    </row>
    <row r="52" spans="6:10" ht="12.75">
      <c r="F52" s="2"/>
      <c r="G52" s="2"/>
      <c r="J52" s="1"/>
    </row>
    <row r="53" spans="6:10" ht="12.75">
      <c r="F53" s="2"/>
      <c r="G53" s="2"/>
      <c r="J53" s="1"/>
    </row>
    <row r="54" spans="6:10" ht="12.75">
      <c r="F54" s="2"/>
      <c r="G54" s="2"/>
      <c r="J54" s="1"/>
    </row>
    <row r="55" spans="6:10" ht="12.75">
      <c r="F55" s="2"/>
      <c r="G55" s="2"/>
      <c r="J55" s="1"/>
    </row>
    <row r="56" spans="6:10" ht="12.75">
      <c r="F56" s="2"/>
      <c r="G56" s="2"/>
      <c r="J56" s="1"/>
    </row>
    <row r="57" ht="12.75">
      <c r="J57" s="1"/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2"/>
  <headerFooter alignWithMargins="0">
    <oddHeader>&amp;CProblem 1 -- 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M4" sqref="M4"/>
    </sheetView>
  </sheetViews>
  <sheetFormatPr defaultColWidth="9.140625" defaultRowHeight="12.75"/>
  <cols>
    <col min="12" max="12" width="14.7109375" style="0" bestFit="1" customWidth="1"/>
    <col min="13" max="13" width="12.00390625" style="0" bestFit="1" customWidth="1"/>
    <col min="14" max="14" width="13.140625" style="0" bestFit="1" customWidth="1"/>
  </cols>
  <sheetData>
    <row r="1" spans="5:10" ht="33" customHeight="1" thickBot="1">
      <c r="E1" s="9" t="s">
        <v>54</v>
      </c>
      <c r="F1" s="9"/>
      <c r="G1" s="9"/>
      <c r="H1" s="9"/>
      <c r="I1" s="9"/>
      <c r="J1" s="9"/>
    </row>
    <row r="2" spans="1:14" ht="12.75">
      <c r="A2" s="7" t="s">
        <v>19</v>
      </c>
      <c r="B2" s="7"/>
      <c r="G2" t="s">
        <v>55</v>
      </c>
      <c r="J2" t="s">
        <v>16</v>
      </c>
      <c r="K2">
        <f>'Adstock Modelling'!E2</f>
        <v>0.1</v>
      </c>
      <c r="L2" t="s">
        <v>56</v>
      </c>
      <c r="M2" t="s">
        <v>15</v>
      </c>
      <c r="N2" t="s">
        <v>52</v>
      </c>
    </row>
    <row r="3" spans="1:14" ht="12.75">
      <c r="A3" s="4" t="s">
        <v>20</v>
      </c>
      <c r="B3" s="4">
        <v>0.9386080416748545</v>
      </c>
      <c r="K3" t="s">
        <v>42</v>
      </c>
      <c r="L3">
        <v>300</v>
      </c>
      <c r="M3">
        <f>K$2*L3+(1-K$2)*'Adstock Modelling'!C31</f>
        <v>104.30884461228104</v>
      </c>
      <c r="N3">
        <f>B$16+B$17*M3</f>
        <v>0.1531560704205203</v>
      </c>
    </row>
    <row r="4" spans="1:14" ht="12.75">
      <c r="A4" s="4" t="s">
        <v>21</v>
      </c>
      <c r="B4" s="4">
        <v>0.8809850558967054</v>
      </c>
      <c r="K4" t="s">
        <v>43</v>
      </c>
      <c r="L4">
        <v>300</v>
      </c>
      <c r="M4">
        <f>K$2*L4+(1-K$2)*M3</f>
        <v>123.87796015105293</v>
      </c>
      <c r="N4">
        <f aca="true" t="shared" si="0" ref="N4:N12">B$16+B$17*M4</f>
        <v>0.16291343316669493</v>
      </c>
    </row>
    <row r="5" spans="1:14" ht="12.75">
      <c r="A5" s="4" t="s">
        <v>22</v>
      </c>
      <c r="B5" s="4">
        <v>0.8767345221787306</v>
      </c>
      <c r="K5" t="s">
        <v>44</v>
      </c>
      <c r="L5">
        <v>0</v>
      </c>
      <c r="M5">
        <f aca="true" t="shared" si="1" ref="M5:M12">K$2*L5+(1-K$2)*M4</f>
        <v>111.49016413594764</v>
      </c>
      <c r="N5">
        <f t="shared" si="0"/>
        <v>0.15673675036743823</v>
      </c>
    </row>
    <row r="6" spans="1:14" ht="12.75">
      <c r="A6" s="4" t="s">
        <v>23</v>
      </c>
      <c r="B6" s="4">
        <v>0.003769005020514182</v>
      </c>
      <c r="K6" t="s">
        <v>45</v>
      </c>
      <c r="L6">
        <v>300</v>
      </c>
      <c r="M6">
        <f t="shared" si="1"/>
        <v>130.34114772235287</v>
      </c>
      <c r="N6">
        <f t="shared" si="0"/>
        <v>0.16613604511892108</v>
      </c>
    </row>
    <row r="7" spans="1:14" ht="13.5" thickBot="1">
      <c r="A7" s="5" t="s">
        <v>24</v>
      </c>
      <c r="B7" s="5">
        <v>30</v>
      </c>
      <c r="K7" t="s">
        <v>46</v>
      </c>
      <c r="L7">
        <v>300</v>
      </c>
      <c r="M7">
        <f t="shared" si="1"/>
        <v>147.3070329501176</v>
      </c>
      <c r="N7">
        <f>B$16+B$17*M7</f>
        <v>0.17459541039525564</v>
      </c>
    </row>
    <row r="8" spans="11:14" ht="12.75">
      <c r="K8" t="s">
        <v>47</v>
      </c>
      <c r="L8">
        <v>159.25926399457174</v>
      </c>
      <c r="M8">
        <f t="shared" si="1"/>
        <v>148.50225605456302</v>
      </c>
      <c r="N8">
        <f t="shared" si="0"/>
        <v>0.17519136095671956</v>
      </c>
    </row>
    <row r="9" spans="1:14" ht="13.5" thickBot="1">
      <c r="A9" t="s">
        <v>25</v>
      </c>
      <c r="K9" t="s">
        <v>48</v>
      </c>
      <c r="L9">
        <v>66.66666328580914</v>
      </c>
      <c r="M9">
        <f t="shared" si="1"/>
        <v>140.31869677768762</v>
      </c>
      <c r="N9">
        <f t="shared" si="0"/>
        <v>0.17111095393673487</v>
      </c>
    </row>
    <row r="10" spans="1:14" ht="12.75">
      <c r="A10" s="6"/>
      <c r="B10" s="6" t="s">
        <v>30</v>
      </c>
      <c r="C10" s="6" t="s">
        <v>31</v>
      </c>
      <c r="D10" s="6" t="s">
        <v>32</v>
      </c>
      <c r="E10" s="6" t="s">
        <v>33</v>
      </c>
      <c r="F10" s="6" t="s">
        <v>34</v>
      </c>
      <c r="K10" t="s">
        <v>49</v>
      </c>
      <c r="L10">
        <v>74.07407271961885</v>
      </c>
      <c r="M10">
        <f t="shared" si="1"/>
        <v>133.69423437188075</v>
      </c>
      <c r="N10">
        <f t="shared" si="0"/>
        <v>0.16780792868943692</v>
      </c>
    </row>
    <row r="11" spans="1:14" ht="12.75">
      <c r="A11" s="4" t="s">
        <v>26</v>
      </c>
      <c r="B11" s="4">
        <v>1</v>
      </c>
      <c r="C11" s="4">
        <v>0.002944275925226983</v>
      </c>
      <c r="D11" s="4">
        <v>0.002944275925226983</v>
      </c>
      <c r="E11" s="4">
        <v>207.26457295731234</v>
      </c>
      <c r="F11" s="4">
        <v>1.813365028988845E-14</v>
      </c>
      <c r="K11" t="s">
        <v>50</v>
      </c>
      <c r="L11">
        <v>0</v>
      </c>
      <c r="M11">
        <f t="shared" si="1"/>
        <v>120.32481093469268</v>
      </c>
      <c r="N11">
        <f t="shared" si="0"/>
        <v>0.16114179633790604</v>
      </c>
    </row>
    <row r="12" spans="1:14" ht="12.75">
      <c r="A12" s="4" t="s">
        <v>27</v>
      </c>
      <c r="B12" s="4">
        <v>28</v>
      </c>
      <c r="C12" s="4">
        <v>0.00039775116765051105</v>
      </c>
      <c r="D12" s="4">
        <v>1.4205398844661108E-05</v>
      </c>
      <c r="E12" s="4"/>
      <c r="F12" s="4"/>
      <c r="K12" t="s">
        <v>51</v>
      </c>
      <c r="L12">
        <v>0</v>
      </c>
      <c r="M12">
        <f t="shared" si="1"/>
        <v>108.2923298412234</v>
      </c>
      <c r="N12">
        <f t="shared" si="0"/>
        <v>0.15514227722152824</v>
      </c>
    </row>
    <row r="13" spans="1:6" ht="13.5" thickBot="1">
      <c r="A13" s="5" t="s">
        <v>28</v>
      </c>
      <c r="B13" s="5">
        <v>29</v>
      </c>
      <c r="C13" s="5">
        <v>0.003342027092877494</v>
      </c>
      <c r="D13" s="5"/>
      <c r="E13" s="5"/>
      <c r="F13" s="5"/>
    </row>
    <row r="14" ht="13.5" thickBot="1"/>
    <row r="15" spans="1:14" ht="12.75">
      <c r="A15" s="6"/>
      <c r="B15" s="6" t="s">
        <v>35</v>
      </c>
      <c r="C15" s="6" t="s">
        <v>23</v>
      </c>
      <c r="D15" s="6" t="s">
        <v>36</v>
      </c>
      <c r="E15" s="6" t="s">
        <v>37</v>
      </c>
      <c r="F15" s="6" t="s">
        <v>38</v>
      </c>
      <c r="G15" s="6" t="s">
        <v>39</v>
      </c>
      <c r="H15" s="6" t="s">
        <v>40</v>
      </c>
      <c r="I15" s="6" t="s">
        <v>41</v>
      </c>
      <c r="K15" s="8" t="s">
        <v>28</v>
      </c>
      <c r="L15">
        <f>SUM(L3:L12)</f>
        <v>1499.9999999999998</v>
      </c>
      <c r="M15" t="s">
        <v>53</v>
      </c>
      <c r="N15">
        <f>MEDIAN(N3:N12)</f>
        <v>0.16452473914280802</v>
      </c>
    </row>
    <row r="16" spans="1:9" ht="12.75">
      <c r="A16" s="4" t="s">
        <v>29</v>
      </c>
      <c r="B16" s="4">
        <v>0.10114660517412809</v>
      </c>
      <c r="C16" s="4">
        <v>0.002251457715501396</v>
      </c>
      <c r="D16" s="4">
        <v>44.924941062729616</v>
      </c>
      <c r="E16" s="4">
        <v>1.2135711593788271E-27</v>
      </c>
      <c r="F16" s="4">
        <v>0.096534697931278</v>
      </c>
      <c r="G16" s="4">
        <v>0.10575851241697817</v>
      </c>
      <c r="H16" s="4">
        <v>0.096534697931278</v>
      </c>
      <c r="I16" s="4">
        <v>0.10575851241697817</v>
      </c>
    </row>
    <row r="17" spans="1:9" ht="13.5" thickBot="1">
      <c r="A17" s="5" t="s">
        <v>15</v>
      </c>
      <c r="B17" s="5">
        <v>0.0004986103090271287</v>
      </c>
      <c r="C17" s="5">
        <v>3.46336860304371E-05</v>
      </c>
      <c r="D17" s="5">
        <v>14.396686179719227</v>
      </c>
      <c r="E17" s="5">
        <v>1.8133650289881634E-14</v>
      </c>
      <c r="F17" s="5">
        <v>0.00042766633954876003</v>
      </c>
      <c r="G17" s="5">
        <v>0.0005695542785054973</v>
      </c>
      <c r="H17" s="5">
        <v>0.00042766633954876003</v>
      </c>
      <c r="I17" s="5">
        <v>0.0005695542785054973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balemi</cp:lastModifiedBy>
  <cp:lastPrinted>2003-04-26T15:32:06Z</cp:lastPrinted>
  <dcterms:created xsi:type="dcterms:W3CDTF">2000-05-15T12:47:46Z</dcterms:created>
  <dcterms:modified xsi:type="dcterms:W3CDTF">2005-04-03T20:08:34Z</dcterms:modified>
  <cp:category/>
  <cp:version/>
  <cp:contentType/>
  <cp:contentStatus/>
</cp:coreProperties>
</file>